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inotrol CRP Kontrolle\MC433\Micros\Minotrol MC433\"/>
    </mc:Choice>
  </mc:AlternateContent>
  <xr:revisionPtr revIDLastSave="0" documentId="13_ncr:1_{806EC3D2-9C00-4408-98AA-17BA869BD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7" i="1" l="1"/>
  <c r="AX47" i="1"/>
  <c r="AV47" i="1"/>
  <c r="AR47" i="1"/>
  <c r="AP47" i="1"/>
  <c r="AN47" i="1"/>
  <c r="AV44" i="1"/>
  <c r="AD44" i="1"/>
  <c r="L44" i="1"/>
  <c r="AV8" i="1"/>
  <c r="AD8" i="1"/>
  <c r="AH47" i="1" l="1"/>
  <c r="V11" i="1" l="1"/>
  <c r="X11" i="1"/>
  <c r="Z11" i="1"/>
  <c r="AH11" i="1"/>
  <c r="AF11" i="1"/>
  <c r="AD11" i="1"/>
  <c r="L8" i="1" l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O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T47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<sst xmlns="http://schemas.openxmlformats.org/spreadsheetml/2006/main" count="385" uniqueCount="49">
  <si>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</si>
  <si>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</si>
  <si>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</si>
  <si>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</si>
  <si>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</si>
  <si>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</si>
  <si>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</si>
  <si>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</si>
  <si>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</si>
  <si>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</si>
  <si>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</si>
  <si>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</si>
  <si>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</si>
  <si>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</si>
  <si>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</si>
  <si>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</si>
  <si>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</si>
  <si>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</si>
  <si>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</si>
  <si>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</si>
  <si>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</si>
  <si>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</si>
  <si>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</si>
  <si>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</si>
  <si>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</si>
  <si>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</si>
  <si>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</si>
  <si>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</si>
  <si>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</si>
  <si>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</si>
  <si>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</si>
  <si>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</si>
  <si>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</si>
  <si>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</si>
  <si>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</si>
  <si>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t>%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</si>
  <si>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</si>
  <si>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</si>
  <si>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</si>
  <si>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t>g/dL</t>
  </si>
  <si>
    <t>CRP</t>
  </si>
  <si>
    <t>mg/dl</t>
  </si>
  <si>
    <t xml:space="preserve">Gerät:       </t>
  </si>
  <si>
    <r>
      <t xml:space="preserve"> Microsemi </t>
    </r>
    <r>
      <rPr>
        <b/>
        <sz val="24"/>
        <color rgb="FFFF0000"/>
        <rFont val="Arial"/>
        <family val="2"/>
      </rPr>
      <t>Lysebio</t>
    </r>
    <r>
      <rPr>
        <b/>
        <sz val="24"/>
        <rFont val="Arial"/>
        <family val="2"/>
      </rPr>
      <t xml:space="preserve">        </t>
    </r>
  </si>
  <si>
    <t xml:space="preserve">Kontrolle: </t>
  </si>
  <si>
    <t>Minotrol CRP</t>
  </si>
  <si>
    <t xml:space="preserve">Lot: </t>
  </si>
  <si>
    <t xml:space="preserve">Verfall: </t>
  </si>
  <si>
    <t>MC433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</si>
</sst>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  <font>
      <b/>
      <sz val="2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14" fontId="17" fillId="2" borderId="0" xfId="0" applyNumberFormat="1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A-4B35-9793-E8A48FEB73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A-4B35-9793-E8A48FEB73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A-4B35-9793-E8A48FEB73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A-4B35-9793-E8A48FEB73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A-4B35-9793-E8A48FEB73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A-4B35-9793-E8A48FEB73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A-4B35-9793-E8A48FEB73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A-4B35-9793-E8A48FEB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23200"/>
        <c:axId val="165125120"/>
      </c:scatterChart>
      <c:valAx>
        <c:axId val="1651232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125120"/>
        <c:crossesAt val="0"/>
        <c:crossBetween val="midCat"/>
        <c:majorUnit val="1"/>
      </c:valAx>
      <c:valAx>
        <c:axId val="1651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1232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B-447F-9013-D11527F8AF7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B-447F-9013-D11527F8AF7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B-447F-9013-D11527F8AF7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B-447F-9013-D11527F8AF7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B-447F-9013-D11527F8AF7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B-447F-9013-D11527F8AF7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B-447F-9013-D11527F8AF7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B-447F-9013-D11527F8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94560"/>
        <c:axId val="191396480"/>
      </c:scatterChart>
      <c:valAx>
        <c:axId val="1913945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396480"/>
        <c:crossesAt val="0"/>
        <c:crossBetween val="midCat"/>
        <c:majorUnit val="1"/>
      </c:valAx>
      <c:valAx>
        <c:axId val="1913964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3945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1-4D54-B258-08B8ECB81D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81-4D54-B258-08B8ECB81D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81-4D54-B258-08B8ECB81D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81-4D54-B258-08B8ECB81D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81-4D54-B258-08B8ECB81D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81-4D54-B258-08B8ECB81D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81-4D54-B258-08B8ECB81D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81-4D54-B258-08B8ECB81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11168"/>
        <c:axId val="191521536"/>
      </c:scatterChart>
      <c:valAx>
        <c:axId val="191511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521536"/>
        <c:crossesAt val="0"/>
        <c:crossBetween val="midCat"/>
        <c:majorUnit val="1"/>
      </c:valAx>
      <c:valAx>
        <c:axId val="19152153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511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28-4C19-876D-B3E7223F5C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28-4C19-876D-B3E7223F5C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28-4C19-876D-B3E7223F5C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28-4C19-876D-B3E7223F5C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28-4C19-876D-B3E7223F5C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28-4C19-876D-B3E7223F5C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28-4C19-876D-B3E7223F5C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28-4C19-876D-B3E7223F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35904"/>
        <c:axId val="191437824"/>
      </c:scatterChart>
      <c:valAx>
        <c:axId val="1914359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437824"/>
        <c:crossesAt val="0"/>
        <c:crossBetween val="midCat"/>
        <c:majorUnit val="1"/>
      </c:valAx>
      <c:valAx>
        <c:axId val="191437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359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2-47F5-9C6C-B010EE96B6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D2-47F5-9C6C-B010EE96B6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D2-47F5-9C6C-B010EE96B6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D2-47F5-9C6C-B010EE96B6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D2-47F5-9C6C-B010EE96B6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D2-47F5-9C6C-B010EE96B6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D2-47F5-9C6C-B010EE96B6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D2-47F5-9C6C-B010EE96B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87360"/>
        <c:axId val="193205760"/>
      </c:scatterChart>
      <c:valAx>
        <c:axId val="191487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05760"/>
        <c:crossesAt val="0"/>
        <c:crossBetween val="midCat"/>
        <c:majorUnit val="1"/>
      </c:valAx>
      <c:valAx>
        <c:axId val="193205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87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5-45EF-829A-7B19BA6D2C5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5-45EF-829A-7B19BA6D2C5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25-45EF-829A-7B19BA6D2C5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25-45EF-829A-7B19BA6D2C5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25-45EF-829A-7B19BA6D2C5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25-45EF-829A-7B19BA6D2C5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25-45EF-829A-7B19BA6D2C5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25-45EF-829A-7B19BA6D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50048"/>
        <c:axId val="193251968"/>
      </c:scatterChart>
      <c:valAx>
        <c:axId val="1932500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51968"/>
        <c:crossesAt val="0"/>
        <c:crossBetween val="midCat"/>
        <c:majorUnit val="1"/>
      </c:valAx>
      <c:valAx>
        <c:axId val="1932519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500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C-48A9-BA5F-B7C12FF454A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C-48A9-BA5F-B7C12FF454A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5C-48A9-BA5F-B7C12FF454A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5C-48A9-BA5F-B7C12FF454A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5C-48A9-BA5F-B7C12FF454A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5C-48A9-BA5F-B7C12FF454A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5C-48A9-BA5F-B7C12FF454A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5C-48A9-BA5F-B7C12FF4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93312"/>
        <c:axId val="193311872"/>
      </c:scatterChart>
      <c:valAx>
        <c:axId val="19329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311872"/>
        <c:crossesAt val="0"/>
        <c:crossBetween val="midCat"/>
        <c:majorUnit val="1"/>
      </c:valAx>
      <c:valAx>
        <c:axId val="19331187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9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A-4436-8E90-C6211644BB4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3A-4436-8E90-C6211644BB4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3A-4436-8E90-C6211644BB4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3A-4436-8E90-C6211644BB4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3A-4436-8E90-C6211644BB4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3A-4436-8E90-C6211644BB4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3A-4436-8E90-C6211644BB4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3A-4436-8E90-C6211644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71776"/>
        <c:axId val="193658880"/>
      </c:scatterChart>
      <c:valAx>
        <c:axId val="1937717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658880"/>
        <c:crossesAt val="0"/>
        <c:crossBetween val="midCat"/>
        <c:majorUnit val="1"/>
      </c:valAx>
      <c:valAx>
        <c:axId val="1936588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7717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A-499F-A103-561C9973DD4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A-499F-A103-561C9973DD4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A-499F-A103-561C9973DD4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A-499F-A103-561C9973DD4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A-499F-A103-561C9973DD4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4A-499F-A103-561C9973DD4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4A-499F-A103-561C9973DD4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4A-499F-A103-561C9973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99840"/>
        <c:axId val="193701760"/>
      </c:scatterChart>
      <c:valAx>
        <c:axId val="1936998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701760"/>
        <c:crossesAt val="0"/>
        <c:crossBetween val="midCat"/>
        <c:majorUnit val="1"/>
      </c:valAx>
      <c:valAx>
        <c:axId val="193701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6998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4-4621-84D3-F6CFC2E48B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4-4621-84D3-F6CFC2E48B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4-4621-84D3-F6CFC2E48B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4-4621-84D3-F6CFC2E48B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64-4621-84D3-F6CFC2E48B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64-4621-84D3-F6CFC2E48B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64-4621-84D3-F6CFC2E48B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64-4621-84D3-F6CFC2E4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86848"/>
        <c:axId val="193893120"/>
      </c:scatterChart>
      <c:valAx>
        <c:axId val="1938868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893120"/>
        <c:crossesAt val="0"/>
        <c:crossBetween val="midCat"/>
        <c:majorUnit val="1"/>
      </c:valAx>
      <c:valAx>
        <c:axId val="193893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8868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A1-4D33-B49C-5F8786929A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A1-4D33-B49C-5F8786929A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A1-4D33-B49C-5F8786929A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A1-4D33-B49C-5F8786929A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A1-4D33-B49C-5F8786929A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A1-4D33-B49C-5F8786929A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A1-4D33-B49C-5F8786929A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A1-4D33-B49C-5F8786929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04096"/>
        <c:axId val="194006016"/>
      </c:scatterChart>
      <c:valAx>
        <c:axId val="1940040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06016"/>
        <c:crossesAt val="0"/>
        <c:crossBetween val="midCat"/>
        <c:majorUnit val="1"/>
      </c:valAx>
      <c:valAx>
        <c:axId val="1940060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040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30-4E93-8043-C85A6214F74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30-4E93-8043-C85A6214F74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30-4E93-8043-C85A6214F74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30-4E93-8043-C85A6214F74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30-4E93-8043-C85A6214F74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30-4E93-8043-C85A6214F74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30-4E93-8043-C85A6214F74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30-4E93-8043-C85A621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68480"/>
        <c:axId val="168470400"/>
      </c:scatterChart>
      <c:valAx>
        <c:axId val="16846848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470400"/>
        <c:crossesAt val="0"/>
        <c:crossBetween val="midCat"/>
        <c:majorUnit val="1"/>
      </c:valAx>
      <c:valAx>
        <c:axId val="16847040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4684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1-40BC-BB04-9E91B79A1BB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91-40BC-BB04-9E91B79A1BB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91-40BC-BB04-9E91B79A1BB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91-40BC-BB04-9E91B79A1BB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91-40BC-BB04-9E91B79A1BB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91-40BC-BB04-9E91B79A1BB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91-40BC-BB04-9E91B79A1BB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91-40BC-BB04-9E91B79A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27424"/>
        <c:axId val="193937792"/>
      </c:scatterChart>
      <c:valAx>
        <c:axId val="19392742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937792"/>
        <c:crossesAt val="0"/>
        <c:crossBetween val="midCat"/>
        <c:majorUnit val="1"/>
      </c:valAx>
      <c:valAx>
        <c:axId val="19393779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9274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7-4DD6-B2BB-143C12B0312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7-4DD6-B2BB-143C12B0312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7-4DD6-B2BB-143C12B0312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07-4DD6-B2BB-143C12B0312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07-4DD6-B2BB-143C12B0312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07-4DD6-B2BB-143C12B0312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07-4DD6-B2BB-143C12B0312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07-4DD6-B2BB-143C12B03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61440"/>
        <c:axId val="194063360"/>
      </c:scatterChart>
      <c:valAx>
        <c:axId val="1940614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63360"/>
        <c:crossesAt val="0"/>
        <c:crossBetween val="midCat"/>
        <c:majorUnit val="1"/>
      </c:valAx>
      <c:valAx>
        <c:axId val="1940633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614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2-48BB-9744-64B561CF5C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2-48BB-9744-64B561CF5C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2-48BB-9744-64B561CF5C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2-48BB-9744-64B561CF5C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2-48BB-9744-64B561CF5C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2-48BB-9744-64B561CF5C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2-48BB-9744-64B561CF5C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2-48BB-9744-64B561CF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5152"/>
        <c:axId val="168391424"/>
      </c:scatterChart>
      <c:valAx>
        <c:axId val="168385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391424"/>
        <c:crossesAt val="0"/>
        <c:crossBetween val="midCat"/>
        <c:majorUnit val="1"/>
      </c:valAx>
      <c:valAx>
        <c:axId val="1683914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385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D-47E6-8E57-8051F744628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D-47E6-8E57-8051F744628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D-47E6-8E57-8051F744628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3D-47E6-8E57-8051F744628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3D-47E6-8E57-8051F744628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3D-47E6-8E57-8051F744628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3D-47E6-8E57-8051F744628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3D-47E6-8E57-8051F744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37888"/>
        <c:axId val="168839808"/>
      </c:scatterChart>
      <c:valAx>
        <c:axId val="1688378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839808"/>
        <c:crossesAt val="0"/>
        <c:crossBetween val="midCat"/>
        <c:majorUnit val="1"/>
      </c:valAx>
      <c:valAx>
        <c:axId val="1688398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837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7-4575-A8EE-511DFC0F6DD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7-4575-A8EE-511DFC0F6DD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7-4575-A8EE-511DFC0F6DD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7-4575-A8EE-511DFC0F6DD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7-4575-A8EE-511DFC0F6DD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7-4575-A8EE-511DFC0F6DD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7-4575-A8EE-511DFC0F6DD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7-4575-A8EE-511DFC0F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835648"/>
        <c:axId val="183854208"/>
      </c:scatterChart>
      <c:valAx>
        <c:axId val="1838356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3854208"/>
        <c:crossesAt val="0"/>
        <c:crossBetween val="midCat"/>
        <c:majorUnit val="1"/>
      </c:valAx>
      <c:valAx>
        <c:axId val="1838542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38356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E-43B1-840A-5C4C4EFA837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E-43B1-840A-5C4C4EFA837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8E-43B1-840A-5C4C4EFA837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8E-43B1-840A-5C4C4EFA837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8E-43B1-840A-5C4C4EFA837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8E-43B1-840A-5C4C4EFA837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8E-43B1-840A-5C4C4EFA837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8E-43B1-840A-5C4C4EFA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11360"/>
        <c:axId val="186925824"/>
      </c:scatterChart>
      <c:valAx>
        <c:axId val="186911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25824"/>
        <c:crossesAt val="0"/>
        <c:crossBetween val="midCat"/>
        <c:majorUnit val="1"/>
      </c:valAx>
      <c:valAx>
        <c:axId val="186925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11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98-40D6-BD12-EF63677870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98-40D6-BD12-EF63677870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98-40D6-BD12-EF63677870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98-40D6-BD12-EF63677870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98-40D6-BD12-EF63677870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98-40D6-BD12-EF63677870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98-40D6-BD12-EF63677870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98-40D6-BD12-EF636778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7168"/>
        <c:axId val="186969088"/>
      </c:scatterChart>
      <c:valAx>
        <c:axId val="186967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69088"/>
        <c:crossesAt val="0"/>
        <c:crossBetween val="midCat"/>
        <c:majorUnit val="1"/>
      </c:valAx>
      <c:valAx>
        <c:axId val="1869690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67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B-4942-B31C-8168E3E461C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B-4942-B31C-8168E3E461C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B-4942-B31C-8168E3E461C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B-4942-B31C-8168E3E461C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7B-4942-B31C-8168E3E461C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7B-4942-B31C-8168E3E461C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7B-4942-B31C-8168E3E461C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7B-4942-B31C-8168E3E4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36896"/>
        <c:axId val="189138816"/>
      </c:scatterChart>
      <c:valAx>
        <c:axId val="1891368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38816"/>
        <c:crossesAt val="0"/>
        <c:crossBetween val="midCat"/>
        <c:majorUnit val="1"/>
      </c:valAx>
      <c:valAx>
        <c:axId val="1891388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368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2-4193-B157-16F0E3021AB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2-4193-B157-16F0E3021AB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C2-4193-B157-16F0E3021AB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C2-4193-B157-16F0E3021AB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C2-4193-B157-16F0E3021AB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C2-4193-B157-16F0E3021AB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C2-4193-B157-16F0E3021AB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C2-4193-B157-16F0E302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4256"/>
        <c:axId val="189190528"/>
      </c:scatterChart>
      <c:valAx>
        <c:axId val="189184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90528"/>
        <c:crossesAt val="0"/>
        <c:crossBetween val="midCat"/>
        <c:majorUnit val="1"/>
      </c:valAx>
      <c:valAx>
        <c:axId val="1891905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84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10217</xdr:colOff>
      <xdr:row>11</xdr:row>
      <xdr:rowOff>54806</xdr:rowOff>
    </xdr:from>
    <xdr:to>
      <xdr:col>53</xdr:col>
      <xdr:colOff>174721</xdr:colOff>
      <xdr:row>40</xdr:row>
      <xdr:rowOff>159043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80602</xdr:rowOff>
    </xdr:from>
    <xdr:to>
      <xdr:col>17</xdr:col>
      <xdr:colOff>190500</xdr:colOff>
      <xdr:row>76</xdr:row>
      <xdr:rowOff>135272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topLeftCell="A37" zoomScaleNormal="100" workbookViewId="0">
      <selection activeCell="AL52" sqref="AL52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102" t="s">
        <v>42</v>
      </c>
      <c r="B1" s="102"/>
      <c r="C1" s="102" t="s">
        <v>43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103" t="s">
        <v>44</v>
      </c>
      <c r="B3" s="103"/>
      <c r="C3" s="104" t="s">
        <v>45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51"/>
      <c r="S3" s="51" t="s">
        <v>46</v>
      </c>
      <c r="T3" s="105" t="s">
        <v>48</v>
      </c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3" t="s">
        <v>47</v>
      </c>
      <c r="AG3" s="103"/>
      <c r="AH3" s="103"/>
      <c r="AI3" s="103"/>
      <c r="AJ3" s="103"/>
      <c r="AK3" s="106">
        <v>45662</v>
      </c>
      <c r="AL3" s="107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90" t="s">
        <v>30</v>
      </c>
      <c r="B5" s="91"/>
      <c r="C5" s="20"/>
      <c r="D5" s="108" t="s">
        <v>0</v>
      </c>
      <c r="E5" s="109"/>
      <c r="F5" s="109"/>
      <c r="G5" s="109"/>
      <c r="H5" s="109"/>
      <c r="I5" s="109"/>
      <c r="J5" s="109"/>
      <c r="K5" s="109"/>
      <c r="L5" s="109"/>
      <c r="M5" s="110"/>
      <c r="N5" s="75">
        <v>0.25</v>
      </c>
      <c r="O5" s="75"/>
      <c r="P5" s="75"/>
      <c r="Q5" s="76"/>
      <c r="R5" s="21"/>
      <c r="S5" s="90" t="s">
        <v>31</v>
      </c>
      <c r="T5" s="91"/>
      <c r="U5" s="20"/>
      <c r="V5" s="108" t="s">
        <v>0</v>
      </c>
      <c r="W5" s="109"/>
      <c r="X5" s="109"/>
      <c r="Y5" s="109"/>
      <c r="Z5" s="109"/>
      <c r="AA5" s="109"/>
      <c r="AB5" s="109"/>
      <c r="AC5" s="109"/>
      <c r="AD5" s="109"/>
      <c r="AE5" s="110"/>
      <c r="AF5" s="75">
        <v>0.25</v>
      </c>
      <c r="AG5" s="75"/>
      <c r="AH5" s="75"/>
      <c r="AI5" s="76"/>
      <c r="AJ5" s="54"/>
      <c r="AK5" s="90" t="s">
        <v>32</v>
      </c>
      <c r="AL5" s="91"/>
      <c r="AM5" s="20"/>
      <c r="AN5" s="108" t="s">
        <v>0</v>
      </c>
      <c r="AO5" s="109"/>
      <c r="AP5" s="109"/>
      <c r="AQ5" s="109"/>
      <c r="AR5" s="109"/>
      <c r="AS5" s="109"/>
      <c r="AT5" s="109"/>
      <c r="AU5" s="109"/>
      <c r="AV5" s="109"/>
      <c r="AW5" s="110"/>
      <c r="AX5" s="75">
        <v>0.09</v>
      </c>
      <c r="AY5" s="75"/>
      <c r="AZ5" s="75"/>
      <c r="BA5" s="76"/>
    </row>
    <row r="6" spans="1:53" ht="12.75" customHeight="1" x14ac:dyDescent="0.2">
      <c r="A6" s="92"/>
      <c r="B6" s="93"/>
      <c r="C6" s="20"/>
      <c r="D6" s="108" t="s">
        <v>11</v>
      </c>
      <c r="E6" s="109"/>
      <c r="F6" s="109"/>
      <c r="G6" s="109"/>
      <c r="H6" s="109"/>
      <c r="I6" s="109"/>
      <c r="J6" s="109"/>
      <c r="K6" s="109"/>
      <c r="L6" s="109"/>
      <c r="M6" s="110"/>
      <c r="N6" s="77">
        <v>0.127</v>
      </c>
      <c r="O6" s="77"/>
      <c r="P6" s="77"/>
      <c r="Q6" s="78"/>
      <c r="R6" s="21"/>
      <c r="S6" s="92"/>
      <c r="T6" s="93"/>
      <c r="U6" s="20"/>
      <c r="V6" s="108" t="s">
        <v>11</v>
      </c>
      <c r="W6" s="109"/>
      <c r="X6" s="109"/>
      <c r="Y6" s="109"/>
      <c r="Z6" s="109"/>
      <c r="AA6" s="109"/>
      <c r="AB6" s="109"/>
      <c r="AC6" s="109"/>
      <c r="AD6" s="109"/>
      <c r="AE6" s="110"/>
      <c r="AF6" s="77">
        <v>0.04</v>
      </c>
      <c r="AG6" s="77"/>
      <c r="AH6" s="77"/>
      <c r="AI6" s="78"/>
      <c r="AJ6" s="54"/>
      <c r="AK6" s="92"/>
      <c r="AL6" s="93"/>
      <c r="AM6" s="20"/>
      <c r="AN6" s="108" t="s">
        <v>11</v>
      </c>
      <c r="AO6" s="109"/>
      <c r="AP6" s="109"/>
      <c r="AQ6" s="109"/>
      <c r="AR6" s="109"/>
      <c r="AS6" s="109"/>
      <c r="AT6" s="109"/>
      <c r="AU6" s="109"/>
      <c r="AV6" s="109"/>
      <c r="AW6" s="110"/>
      <c r="AX6" s="77">
        <v>3.7999999999999999E-2</v>
      </c>
      <c r="AY6" s="77"/>
      <c r="AZ6" s="77"/>
      <c r="BA6" s="78"/>
    </row>
    <row r="7" spans="1:53" ht="12.75" customHeight="1" x14ac:dyDescent="0.2">
      <c r="A7" s="94"/>
      <c r="B7" s="95"/>
      <c r="C7" s="20"/>
      <c r="D7" s="108" t="s">
        <v>1</v>
      </c>
      <c r="E7" s="109"/>
      <c r="F7" s="109"/>
      <c r="G7" s="109"/>
      <c r="H7" s="109"/>
      <c r="I7" s="109"/>
      <c r="J7" s="109"/>
      <c r="K7" s="109"/>
      <c r="L7" s="84">
        <v>8</v>
      </c>
      <c r="M7" s="85"/>
      <c r="N7" s="86"/>
      <c r="O7" s="82" t="s">
        <v>36</v>
      </c>
      <c r="P7" s="82"/>
      <c r="Q7" s="83"/>
      <c r="R7" s="21"/>
      <c r="S7" s="94"/>
      <c r="T7" s="95"/>
      <c r="U7" s="20"/>
      <c r="V7" s="108" t="s">
        <v>1</v>
      </c>
      <c r="W7" s="109"/>
      <c r="X7" s="109"/>
      <c r="Y7" s="109"/>
      <c r="Z7" s="109"/>
      <c r="AA7" s="109"/>
      <c r="AB7" s="109"/>
      <c r="AC7" s="109"/>
      <c r="AD7" s="79">
        <v>4.68</v>
      </c>
      <c r="AE7" s="80"/>
      <c r="AF7" s="81"/>
      <c r="AG7" s="82" t="s">
        <v>38</v>
      </c>
      <c r="AH7" s="82"/>
      <c r="AI7" s="83"/>
      <c r="AJ7" s="54"/>
      <c r="AK7" s="94"/>
      <c r="AL7" s="95"/>
      <c r="AM7" s="20"/>
      <c r="AN7" s="108" t="s">
        <v>1</v>
      </c>
      <c r="AO7" s="109"/>
      <c r="AP7" s="109"/>
      <c r="AQ7" s="109"/>
      <c r="AR7" s="109"/>
      <c r="AS7" s="109"/>
      <c r="AT7" s="109"/>
      <c r="AU7" s="109"/>
      <c r="AV7" s="84">
        <v>13.6</v>
      </c>
      <c r="AW7" s="85"/>
      <c r="AX7" s="86"/>
      <c r="AY7" s="82" t="s">
        <v>39</v>
      </c>
      <c r="AZ7" s="82"/>
      <c r="BA7" s="83"/>
    </row>
    <row r="8" spans="1:53" ht="12.75" customHeight="1" x14ac:dyDescent="0.2">
      <c r="A8" s="96"/>
      <c r="B8" s="97"/>
      <c r="C8" s="20"/>
      <c r="D8" s="108" t="s">
        <v>2</v>
      </c>
      <c r="E8" s="109"/>
      <c r="F8" s="109"/>
      <c r="G8" s="109"/>
      <c r="H8" s="109"/>
      <c r="I8" s="109"/>
      <c r="J8" s="109"/>
      <c r="K8" s="109"/>
      <c r="L8" s="111">
        <f>IF(ROUNDDOWN(L7*MIN(N5,N6)/3,3)=0,ROUNDDOWN(L7*MAX(N5,N6)/3,3),ROUNDDOWN(L7*MIN(N5,N6)/3,3))</f>
        <v>0.33800000000000002</v>
      </c>
      <c r="M8" s="112"/>
      <c r="N8" s="113"/>
      <c r="O8" s="82" t="s">
        <v>36</v>
      </c>
      <c r="P8" s="82"/>
      <c r="Q8" s="83"/>
      <c r="R8" s="21"/>
      <c r="S8" s="96"/>
      <c r="T8" s="97"/>
      <c r="U8" s="20"/>
      <c r="V8" s="108" t="s">
        <v>2</v>
      </c>
      <c r="W8" s="109"/>
      <c r="X8" s="109"/>
      <c r="Y8" s="109"/>
      <c r="Z8" s="109"/>
      <c r="AA8" s="109"/>
      <c r="AB8" s="109"/>
      <c r="AC8" s="109"/>
      <c r="AD8" s="111">
        <f>IF(ROUNDDOWN(AD7*MIN(AF5,AF6)/3,3)=0,ROUNDDOWN(AD7*MAX(AF5,AF6)/3,3),ROUNDDOWN(AD7*MIN(AF5,AF6)/3,3))</f>
        <v>6.2E-2</v>
      </c>
      <c r="AE8" s="112"/>
      <c r="AF8" s="113"/>
      <c r="AG8" s="82" t="s">
        <v>38</v>
      </c>
      <c r="AH8" s="82"/>
      <c r="AI8" s="83"/>
      <c r="AJ8" s="54"/>
      <c r="AK8" s="96"/>
      <c r="AL8" s="97"/>
      <c r="AM8" s="20"/>
      <c r="AN8" s="108" t="s">
        <v>2</v>
      </c>
      <c r="AO8" s="109"/>
      <c r="AP8" s="109"/>
      <c r="AQ8" s="109"/>
      <c r="AR8" s="109"/>
      <c r="AS8" s="109"/>
      <c r="AT8" s="109"/>
      <c r="AU8" s="109"/>
      <c r="AV8" s="111">
        <f>IF(ROUNDDOWN(AV7*MIN(AX5,AX6)/3,3)=0,ROUNDDOWN(AV7*MAX(AX5,AX6)/3,3),ROUNDDOWN(AV7*MIN(AX5,AX6)/3,3))</f>
        <v>0.17199999999999999</v>
      </c>
      <c r="AW8" s="112"/>
      <c r="AX8" s="113"/>
      <c r="AY8" s="82" t="str">
        <f>$AY$7</f>
        <v>g/dL</v>
      </c>
      <c r="AZ8" s="82"/>
      <c r="BA8" s="83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71" t="s">
        <v>4</v>
      </c>
      <c r="E10" s="72"/>
      <c r="F10" s="71" t="s">
        <v>5</v>
      </c>
      <c r="G10" s="72"/>
      <c r="H10" s="71" t="s">
        <v>6</v>
      </c>
      <c r="I10" s="72"/>
      <c r="J10" s="73" t="s">
        <v>7</v>
      </c>
      <c r="K10" s="74"/>
      <c r="L10" s="73" t="s">
        <v>8</v>
      </c>
      <c r="M10" s="74"/>
      <c r="N10" s="71" t="s">
        <v>9</v>
      </c>
      <c r="O10" s="72"/>
      <c r="P10" s="71" t="s">
        <v>10</v>
      </c>
      <c r="Q10" s="72"/>
      <c r="R10" s="26"/>
      <c r="S10" s="61" t="s">
        <v>3</v>
      </c>
      <c r="T10" s="62" t="s">
        <v>38</v>
      </c>
      <c r="U10" s="53"/>
      <c r="V10" s="71" t="s">
        <v>4</v>
      </c>
      <c r="W10" s="72"/>
      <c r="X10" s="71" t="s">
        <v>5</v>
      </c>
      <c r="Y10" s="72"/>
      <c r="Z10" s="71" t="s">
        <v>6</v>
      </c>
      <c r="AA10" s="72"/>
      <c r="AB10" s="73" t="s">
        <v>7</v>
      </c>
      <c r="AC10" s="74"/>
      <c r="AD10" s="73" t="s">
        <v>8</v>
      </c>
      <c r="AE10" s="74"/>
      <c r="AF10" s="71" t="s">
        <v>9</v>
      </c>
      <c r="AG10" s="72"/>
      <c r="AH10" s="71" t="s">
        <v>10</v>
      </c>
      <c r="AI10" s="72"/>
      <c r="AJ10" s="54"/>
      <c r="AK10" s="61" t="s">
        <v>3</v>
      </c>
      <c r="AL10" s="62" t="str">
        <f>$AY$7</f>
        <v>g/dL</v>
      </c>
      <c r="AM10" s="53"/>
      <c r="AN10" s="71" t="s">
        <v>4</v>
      </c>
      <c r="AO10" s="72"/>
      <c r="AP10" s="71" t="s">
        <v>5</v>
      </c>
      <c r="AQ10" s="72"/>
      <c r="AR10" s="71" t="s">
        <v>6</v>
      </c>
      <c r="AS10" s="72"/>
      <c r="AT10" s="73" t="s">
        <v>7</v>
      </c>
      <c r="AU10" s="74"/>
      <c r="AV10" s="73" t="s">
        <v>8</v>
      </c>
      <c r="AW10" s="74"/>
      <c r="AX10" s="71" t="s">
        <v>9</v>
      </c>
      <c r="AY10" s="72"/>
      <c r="AZ10" s="71" t="s">
        <v>10</v>
      </c>
      <c r="BA10" s="72"/>
    </row>
    <row r="11" spans="1:53" s="27" customFormat="1" x14ac:dyDescent="0.2">
      <c r="A11" s="59" t="s">
        <v>12</v>
      </c>
      <c r="B11" s="60" t="s">
        <v>29</v>
      </c>
      <c r="C11" s="53"/>
      <c r="D11" s="98">
        <f>ROUNDUP(L7-3*L7*IF(MIN(N5,N6)=0,MAX(N5,N6),MIN(N5,N6))/3,2)</f>
        <v>6.99</v>
      </c>
      <c r="E11" s="99"/>
      <c r="F11" s="100">
        <f>ROUNDUP(L7-2*L7*IF(MIN(N5,N6)=0,MAX(N5,N6),MIN(N5,N6))/3,2)</f>
        <v>7.33</v>
      </c>
      <c r="G11" s="101"/>
      <c r="H11" s="100">
        <f>ROUNDUP(L7-1*L7*IF(MIN(N5,N6)=0,MAX(N5,N6),MIN(N5,N6))/3,2)</f>
        <v>7.67</v>
      </c>
      <c r="I11" s="101"/>
      <c r="J11" s="98">
        <f>L7</f>
        <v>8</v>
      </c>
      <c r="K11" s="99"/>
      <c r="L11" s="100">
        <f>ROUNDDOWN(L7+1*L7*IF(MIN(N5,N6)=0,MAX(N5,N6),MIN(N5,N6))/3,2)</f>
        <v>8.33</v>
      </c>
      <c r="M11" s="101"/>
      <c r="N11" s="100">
        <f>ROUNDDOWN(L7+2*L7*IF(MIN(N5,N6)=0,MAX(N5,N6),MIN(N5,N6))/3,2)</f>
        <v>8.67</v>
      </c>
      <c r="O11" s="101"/>
      <c r="P11" s="100">
        <f>ROUNDDOWN(L7+3*L7*IF(MIN(N5,N6)=0,MAX(N5,N6),MIN(N5,N6))/3,2)</f>
        <v>9.01</v>
      </c>
      <c r="Q11" s="101"/>
      <c r="R11" s="55"/>
      <c r="S11" s="59" t="s">
        <v>12</v>
      </c>
      <c r="T11" s="60" t="s">
        <v>29</v>
      </c>
      <c r="U11" s="53"/>
      <c r="V11" s="65">
        <f>ROUNDDOWN(AD7-3*AD7*IF(MIN(AF5,AF6)=0,MAX(AF5,AF6),MIN(AF5,AF6))/3,2)</f>
        <v>4.49</v>
      </c>
      <c r="W11" s="66"/>
      <c r="X11" s="63">
        <f>ROUNDDOWN(AD7-2*AD7*IF(MIN(AF5,AF6)=0,MAX(AF5,AF6),MIN(AF5,AF6))/3,2)</f>
        <v>4.55</v>
      </c>
      <c r="Y11" s="64"/>
      <c r="Z11" s="63">
        <f>ROUNDDOWN(AD7-1*AD7*IF(MIN(AF5,AF6)=0,MAX(AF5,AF6),MIN(AF5,AF6))/3,2)</f>
        <v>4.6100000000000003</v>
      </c>
      <c r="AA11" s="64"/>
      <c r="AB11" s="65">
        <f>AD7</f>
        <v>4.68</v>
      </c>
      <c r="AC11" s="66"/>
      <c r="AD11" s="63">
        <f>ROUNDUP(AD7+1*AD7*IF(MIN(AF5,AF6)=0,MAX(AF5,AF6),MIN(AF5,AF6))/3,2)</f>
        <v>4.75</v>
      </c>
      <c r="AE11" s="64"/>
      <c r="AF11" s="63">
        <f>ROUNDUP(AD7+2*AD7*IF(MIN(AF5,AF6)=0,MAX(AF5,AF6),MIN(AF5,AF6))/3,2)</f>
        <v>4.8099999999999996</v>
      </c>
      <c r="AG11" s="64"/>
      <c r="AH11" s="63">
        <f>ROUNDUP(AD7+3*AD7*IF(MIN(AF5,AF6)=0,MAX(AF5,AF6),MIN(AF5,AF6))/3,2)</f>
        <v>4.87</v>
      </c>
      <c r="AI11" s="64"/>
      <c r="AJ11" s="54"/>
      <c r="AK11" s="59" t="s">
        <v>12</v>
      </c>
      <c r="AL11" s="60" t="s">
        <v>29</v>
      </c>
      <c r="AM11" s="53"/>
      <c r="AN11" s="98">
        <f>ROUNDUP(AV7-3*AV7*IF(MIN(AX5,AX6)=0,MAX(AX5,AX6),MIN(AX5,AX6))/3,2)</f>
        <v>13.09</v>
      </c>
      <c r="AO11" s="99"/>
      <c r="AP11" s="100">
        <f>ROUNDUP(AV7-2*AV7*IF(MIN(AX5,AX6)=0,MAX(AX5,AX6),MIN(AX5,AX6))/3,2)</f>
        <v>13.26</v>
      </c>
      <c r="AQ11" s="101"/>
      <c r="AR11" s="100">
        <f>ROUNDUP(AV7-1*AV7*IF(MIN(AX5,AX6)=0,MAX(AX5,AX6),MIN(AX5,AX6))/3,2)</f>
        <v>13.43</v>
      </c>
      <c r="AS11" s="101"/>
      <c r="AT11" s="98">
        <f>AV7</f>
        <v>13.6</v>
      </c>
      <c r="AU11" s="99"/>
      <c r="AV11" s="100">
        <f>ROUNDDOWN(AV7+1*AV7*IF(MIN(AX5,AX6)=0,MAX(AX5,AX6),MIN(AX5,AX6))/3,2)</f>
        <v>13.77</v>
      </c>
      <c r="AW11" s="101"/>
      <c r="AX11" s="100">
        <f>ROUNDDOWN(AV7+2*AV7*IF(MIN(AX5,AX6)=0,MAX(AX5,AX6),MIN(AX5,AX6))/3,2)</f>
        <v>13.94</v>
      </c>
      <c r="AY11" s="101"/>
      <c r="AZ11" s="100">
        <f>ROUNDDOWN(AV7+3*AV7*IF(MIN(AX5,AX6)=0,MAX(AX5,AX6),MIN(AX5,AX6))/3,2)</f>
        <v>14.11</v>
      </c>
      <c r="BA11" s="101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90" t="s">
        <v>33</v>
      </c>
      <c r="B41" s="91"/>
      <c r="C41" s="20"/>
      <c r="D41" s="108" t="s">
        <v>0</v>
      </c>
      <c r="E41" s="109"/>
      <c r="F41" s="109"/>
      <c r="G41" s="109"/>
      <c r="H41" s="109"/>
      <c r="I41" s="109"/>
      <c r="J41" s="109"/>
      <c r="K41" s="109"/>
      <c r="L41" s="109"/>
      <c r="M41" s="110"/>
      <c r="N41" s="75">
        <v>0.09</v>
      </c>
      <c r="O41" s="75"/>
      <c r="P41" s="75"/>
      <c r="Q41" s="76"/>
      <c r="R41" s="21"/>
      <c r="S41" s="90" t="s">
        <v>34</v>
      </c>
      <c r="T41" s="91"/>
      <c r="U41" s="20"/>
      <c r="V41" s="108" t="s">
        <v>0</v>
      </c>
      <c r="W41" s="109"/>
      <c r="X41" s="109"/>
      <c r="Y41" s="109"/>
      <c r="Z41" s="109"/>
      <c r="AA41" s="109"/>
      <c r="AB41" s="109"/>
      <c r="AC41" s="109"/>
      <c r="AD41" s="109"/>
      <c r="AE41" s="110"/>
      <c r="AF41" s="75">
        <v>0.25</v>
      </c>
      <c r="AG41" s="75"/>
      <c r="AH41" s="75"/>
      <c r="AI41" s="76"/>
      <c r="AJ41" s="56"/>
      <c r="AK41" s="90" t="s">
        <v>40</v>
      </c>
      <c r="AL41" s="91"/>
      <c r="AM41" s="20"/>
      <c r="AN41" s="108" t="s">
        <v>0</v>
      </c>
      <c r="AO41" s="109"/>
      <c r="AP41" s="109"/>
      <c r="AQ41" s="109"/>
      <c r="AR41" s="109"/>
      <c r="AS41" s="109"/>
      <c r="AT41" s="109"/>
      <c r="AU41" s="109"/>
      <c r="AV41" s="109"/>
      <c r="AW41" s="110"/>
      <c r="AX41" s="75">
        <v>0.21</v>
      </c>
      <c r="AY41" s="75"/>
      <c r="AZ41" s="75"/>
      <c r="BA41" s="76"/>
    </row>
    <row r="42" spans="1:55" ht="12.75" customHeight="1" x14ac:dyDescent="0.2">
      <c r="A42" s="92"/>
      <c r="B42" s="93"/>
      <c r="C42" s="20"/>
      <c r="D42" s="108" t="s">
        <v>11</v>
      </c>
      <c r="E42" s="109"/>
      <c r="F42" s="109"/>
      <c r="G42" s="109"/>
      <c r="H42" s="109"/>
      <c r="I42" s="109"/>
      <c r="J42" s="109"/>
      <c r="K42" s="109"/>
      <c r="L42" s="109"/>
      <c r="M42" s="110"/>
      <c r="N42" s="77">
        <v>6.7019999999999996E-2</v>
      </c>
      <c r="O42" s="77"/>
      <c r="P42" s="77"/>
      <c r="Q42" s="78"/>
      <c r="R42" s="21"/>
      <c r="S42" s="92"/>
      <c r="T42" s="93"/>
      <c r="U42" s="20"/>
      <c r="V42" s="108" t="s">
        <v>11</v>
      </c>
      <c r="W42" s="109"/>
      <c r="X42" s="109"/>
      <c r="Y42" s="109"/>
      <c r="Z42" s="109"/>
      <c r="AA42" s="109"/>
      <c r="AB42" s="109"/>
      <c r="AC42" s="109"/>
      <c r="AD42" s="109"/>
      <c r="AE42" s="110"/>
      <c r="AF42" s="77">
        <v>0.16300000000000001</v>
      </c>
      <c r="AG42" s="77"/>
      <c r="AH42" s="77"/>
      <c r="AI42" s="78"/>
      <c r="AJ42" s="56"/>
      <c r="AK42" s="92"/>
      <c r="AL42" s="93"/>
      <c r="AM42" s="20"/>
      <c r="AN42" s="108" t="s">
        <v>11</v>
      </c>
      <c r="AO42" s="109"/>
      <c r="AP42" s="109"/>
      <c r="AQ42" s="109"/>
      <c r="AR42" s="109"/>
      <c r="AS42" s="109"/>
      <c r="AT42" s="109"/>
      <c r="AU42" s="109"/>
      <c r="AV42" s="109"/>
      <c r="AW42" s="110"/>
      <c r="AX42" s="77">
        <v>0.21</v>
      </c>
      <c r="AY42" s="77"/>
      <c r="AZ42" s="77"/>
      <c r="BA42" s="78"/>
    </row>
    <row r="43" spans="1:55" s="27" customFormat="1" ht="12.75" customHeight="1" x14ac:dyDescent="0.2">
      <c r="A43" s="94"/>
      <c r="B43" s="95"/>
      <c r="C43" s="20"/>
      <c r="D43" s="108" t="s">
        <v>1</v>
      </c>
      <c r="E43" s="109"/>
      <c r="F43" s="109"/>
      <c r="G43" s="109"/>
      <c r="H43" s="109"/>
      <c r="I43" s="109"/>
      <c r="J43" s="109"/>
      <c r="K43" s="109"/>
      <c r="L43" s="84">
        <v>37.4</v>
      </c>
      <c r="M43" s="85"/>
      <c r="N43" s="86"/>
      <c r="O43" s="82" t="s">
        <v>35</v>
      </c>
      <c r="P43" s="82"/>
      <c r="Q43" s="83"/>
      <c r="R43" s="21"/>
      <c r="S43" s="94"/>
      <c r="T43" s="95"/>
      <c r="U43" s="20"/>
      <c r="V43" s="108" t="s">
        <v>1</v>
      </c>
      <c r="W43" s="109"/>
      <c r="X43" s="109"/>
      <c r="Y43" s="109"/>
      <c r="Z43" s="109"/>
      <c r="AA43" s="109"/>
      <c r="AB43" s="109"/>
      <c r="AC43" s="109"/>
      <c r="AD43" s="87">
        <v>237</v>
      </c>
      <c r="AE43" s="88"/>
      <c r="AF43" s="89"/>
      <c r="AG43" s="82" t="s">
        <v>36</v>
      </c>
      <c r="AH43" s="82"/>
      <c r="AI43" s="83"/>
      <c r="AJ43" s="56"/>
      <c r="AK43" s="94"/>
      <c r="AL43" s="95"/>
      <c r="AM43" s="20"/>
      <c r="AN43" s="108" t="s">
        <v>1</v>
      </c>
      <c r="AO43" s="109"/>
      <c r="AP43" s="109"/>
      <c r="AQ43" s="109"/>
      <c r="AR43" s="109"/>
      <c r="AS43" s="109"/>
      <c r="AT43" s="109"/>
      <c r="AU43" s="109"/>
      <c r="AV43" s="79">
        <v>2.74</v>
      </c>
      <c r="AW43" s="80"/>
      <c r="AX43" s="81"/>
      <c r="AY43" s="82" t="s">
        <v>41</v>
      </c>
      <c r="AZ43" s="82"/>
      <c r="BA43" s="83"/>
    </row>
    <row r="44" spans="1:55" s="27" customFormat="1" ht="12.75" customHeight="1" x14ac:dyDescent="0.2">
      <c r="A44" s="96"/>
      <c r="B44" s="97"/>
      <c r="C44" s="20"/>
      <c r="D44" s="108" t="s">
        <v>2</v>
      </c>
      <c r="E44" s="109"/>
      <c r="F44" s="109"/>
      <c r="G44" s="109"/>
      <c r="H44" s="109"/>
      <c r="I44" s="109"/>
      <c r="J44" s="109"/>
      <c r="K44" s="109"/>
      <c r="L44" s="111">
        <f>IF(ROUNDDOWN(L43*MIN(N41,N42)/3,3)=0,ROUNDDOWN(L43*MAX(N41,N42)/3,3),ROUNDDOWN(L43*MIN(N41,N42)/3,3))</f>
        <v>0.83499999999999996</v>
      </c>
      <c r="M44" s="112"/>
      <c r="N44" s="113"/>
      <c r="O44" s="82" t="str">
        <f>$O$43</f>
        <v>%</v>
      </c>
      <c r="P44" s="82"/>
      <c r="Q44" s="83"/>
      <c r="R44" s="21"/>
      <c r="S44" s="96"/>
      <c r="T44" s="97"/>
      <c r="U44" s="20"/>
      <c r="V44" s="108" t="s">
        <v>2</v>
      </c>
      <c r="W44" s="109"/>
      <c r="X44" s="109"/>
      <c r="Y44" s="109"/>
      <c r="Z44" s="109"/>
      <c r="AA44" s="109"/>
      <c r="AB44" s="109"/>
      <c r="AC44" s="109"/>
      <c r="AD44" s="111">
        <f>IF(ROUNDDOWN(AD43*MIN(AF41,AF42)/3,3)=0,ROUNDDOWN(AD43*MAX(AF41,AF42)/3,3),ROUNDDOWN(AD43*MIN(AF41,AF42)/3,3))</f>
        <v>12.877000000000001</v>
      </c>
      <c r="AE44" s="112"/>
      <c r="AF44" s="113"/>
      <c r="AG44" s="82" t="s">
        <v>36</v>
      </c>
      <c r="AH44" s="82"/>
      <c r="AI44" s="83"/>
      <c r="AJ44" s="56"/>
      <c r="AK44" s="96"/>
      <c r="AL44" s="97"/>
      <c r="AM44" s="20"/>
      <c r="AN44" s="108" t="s">
        <v>2</v>
      </c>
      <c r="AO44" s="109"/>
      <c r="AP44" s="109"/>
      <c r="AQ44" s="109"/>
      <c r="AR44" s="109"/>
      <c r="AS44" s="109"/>
      <c r="AT44" s="109"/>
      <c r="AU44" s="109"/>
      <c r="AV44" s="111">
        <f>IF(ROUNDDOWN(AV43*MIN(AX41,AX42)/3,3)=0,ROUNDDOWN(AV43*MAX(AX41,AX42)/3,3),ROUNDDOWN(AV43*MIN(AX41,AX42)/3,3))</f>
        <v>0.191</v>
      </c>
      <c r="AW44" s="112"/>
      <c r="AX44" s="113"/>
      <c r="AY44" s="82" t="str">
        <f>$AY$43</f>
        <v>mg/dl</v>
      </c>
      <c r="AZ44" s="82"/>
      <c r="BA44" s="83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71" t="s">
        <v>4</v>
      </c>
      <c r="E46" s="72"/>
      <c r="F46" s="71" t="s">
        <v>5</v>
      </c>
      <c r="G46" s="72"/>
      <c r="H46" s="71" t="s">
        <v>6</v>
      </c>
      <c r="I46" s="72"/>
      <c r="J46" s="73" t="s">
        <v>7</v>
      </c>
      <c r="K46" s="74"/>
      <c r="L46" s="73" t="s">
        <v>8</v>
      </c>
      <c r="M46" s="74"/>
      <c r="N46" s="71" t="s">
        <v>9</v>
      </c>
      <c r="O46" s="72"/>
      <c r="P46" s="71" t="s">
        <v>10</v>
      </c>
      <c r="Q46" s="72"/>
      <c r="R46" s="26"/>
      <c r="S46" s="61" t="s">
        <v>3</v>
      </c>
      <c r="T46" s="62" t="s">
        <v>36</v>
      </c>
      <c r="U46" s="53"/>
      <c r="V46" s="71" t="s">
        <v>4</v>
      </c>
      <c r="W46" s="72"/>
      <c r="X46" s="71" t="s">
        <v>5</v>
      </c>
      <c r="Y46" s="72"/>
      <c r="Z46" s="71" t="s">
        <v>6</v>
      </c>
      <c r="AA46" s="72"/>
      <c r="AB46" s="73" t="s">
        <v>7</v>
      </c>
      <c r="AC46" s="74"/>
      <c r="AD46" s="73" t="s">
        <v>8</v>
      </c>
      <c r="AE46" s="74"/>
      <c r="AF46" s="71" t="s">
        <v>9</v>
      </c>
      <c r="AG46" s="72"/>
      <c r="AH46" s="71" t="s">
        <v>10</v>
      </c>
      <c r="AI46" s="72"/>
      <c r="AJ46" s="56"/>
      <c r="AK46" s="61" t="s">
        <v>3</v>
      </c>
      <c r="AL46" s="62" t="str">
        <f>$AY$43</f>
        <v>mg/dl</v>
      </c>
      <c r="AM46" s="53"/>
      <c r="AN46" s="71" t="s">
        <v>4</v>
      </c>
      <c r="AO46" s="72"/>
      <c r="AP46" s="71" t="s">
        <v>5</v>
      </c>
      <c r="AQ46" s="72"/>
      <c r="AR46" s="71" t="s">
        <v>6</v>
      </c>
      <c r="AS46" s="72"/>
      <c r="AT46" s="73" t="s">
        <v>7</v>
      </c>
      <c r="AU46" s="74"/>
      <c r="AV46" s="73" t="s">
        <v>8</v>
      </c>
      <c r="AW46" s="74"/>
      <c r="AX46" s="71" t="s">
        <v>9</v>
      </c>
      <c r="AY46" s="72"/>
      <c r="AZ46" s="71" t="s">
        <v>10</v>
      </c>
      <c r="BA46" s="72"/>
    </row>
    <row r="47" spans="1:55" x14ac:dyDescent="0.2">
      <c r="A47" s="59" t="s">
        <v>12</v>
      </c>
      <c r="B47" s="60" t="s">
        <v>29</v>
      </c>
      <c r="C47" s="53"/>
      <c r="D47" s="98">
        <f>ROUNDUP(L43-3*L43*IF(MIN(N41,N42)=0,MAX(N41,N42),MIN(N41,N42))/3,2)</f>
        <v>34.9</v>
      </c>
      <c r="E47" s="99"/>
      <c r="F47" s="100">
        <f>ROUNDUP(L43-2*L43*IF(MIN(N41,N42)=0,MAX(N41,N42),MIN(N41,N42))/3,2)</f>
        <v>35.729999999999997</v>
      </c>
      <c r="G47" s="101"/>
      <c r="H47" s="100">
        <f>ROUNDUP(L43-1*L43*IF(MIN(N41,N42)=0,MAX(N41,N42),MIN(N41,N42))/3,2)</f>
        <v>36.57</v>
      </c>
      <c r="I47" s="101"/>
      <c r="J47" s="98">
        <f>L43</f>
        <v>37.4</v>
      </c>
      <c r="K47" s="99"/>
      <c r="L47" s="100">
        <f>ROUNDDOWN(L43+1*L43*IF(MIN(N41,N42)=0,MAX(N41,N42),MIN(N41,N42))/3,2)</f>
        <v>38.229999999999997</v>
      </c>
      <c r="M47" s="101"/>
      <c r="N47" s="100">
        <f>ROUNDDOWN(L43+2*L43*IF(MIN(N41,N42)=0,MAX(N41,N42),MIN(N41,N42))/3,2)</f>
        <v>39.07</v>
      </c>
      <c r="O47" s="101"/>
      <c r="P47" s="100">
        <f>ROUNDDOWN(L43+3*L43*IF(MIN(N41,N42)=0,MAX(N41,N42),MIN(N41,N42))/3,2)</f>
        <v>39.9</v>
      </c>
      <c r="Q47" s="101"/>
      <c r="R47" s="55"/>
      <c r="S47" s="59" t="s">
        <v>12</v>
      </c>
      <c r="T47" s="60" t="s">
        <v>29</v>
      </c>
      <c r="U47" s="53"/>
      <c r="V47" s="69">
        <f>ROUNDUP(AD43-3*AD43*IF(MIN(AF41,AF42)=0,MAX(AF41,AF42),MIN(AF41,AF42))/3,2)</f>
        <v>198.37</v>
      </c>
      <c r="W47" s="70"/>
      <c r="X47" s="67">
        <f>ROUNDUP(AD43-2*AD43*IF(MIN(AF41,AF42)=0,MAX(AF41,AF42),MIN(AF41,AF42))/3,2)</f>
        <v>211.25</v>
      </c>
      <c r="Y47" s="68"/>
      <c r="Z47" s="67">
        <f>ROUNDUP(AD43-1*AD43*IF(MIN(AF41,AF42)=0,MAX(AF41,AF42),MIN(AF41,AF42))/3,2)</f>
        <v>224.13</v>
      </c>
      <c r="AA47" s="68"/>
      <c r="AB47" s="69">
        <f>AD43</f>
        <v>237</v>
      </c>
      <c r="AC47" s="70"/>
      <c r="AD47" s="67">
        <f>ROUNDDOWN(AD43+1*AD43*IF(MIN(AF41,AF42)=0,MAX(AF41,AF42),MIN(AF41,AF42))/3,2)</f>
        <v>249.87</v>
      </c>
      <c r="AE47" s="68"/>
      <c r="AF47" s="67">
        <f>ROUNDDOWN(AD43+2*AD43*IF(MIN(AF41,AF42)=0,MAX(AF41,AF42),MIN(AF41,AF42))/3,2)</f>
        <v>262.75</v>
      </c>
      <c r="AG47" s="68"/>
      <c r="AH47" s="67">
        <f>ROUNDDOWN(AD43+3*AD43*IF(MIN(AF41,AF42)=0,MAX(AF41,AF42),MIN(AF41,AF42))/3,2)</f>
        <v>275.63</v>
      </c>
      <c r="AI47" s="68"/>
      <c r="AJ47" s="56"/>
      <c r="AK47" s="59" t="s">
        <v>12</v>
      </c>
      <c r="AL47" s="60" t="s">
        <v>29</v>
      </c>
      <c r="AM47" s="53"/>
      <c r="AN47" s="65">
        <f>ROUNDUP(AV43-3*AV43*IF(MIN(AX41,AX42)=0,MAX(AX41,AX42),MIN(AX41,AX42))/3,3)</f>
        <v>2.165</v>
      </c>
      <c r="AO47" s="66"/>
      <c r="AP47" s="63">
        <f>ROUNDUP(AV43-2*AV43*IF(MIN(AX41,AX42)=0,MAX(AX41,AX42),MIN(AX41,AX42))/3,3)</f>
        <v>2.3569999999999998</v>
      </c>
      <c r="AQ47" s="64"/>
      <c r="AR47" s="63">
        <f>ROUNDUP(AV43-1*AV43*IF(MIN(AX41,AX42)=0,MAX(AX41,AX42),MIN(AX41,AX42))/3,3)</f>
        <v>2.5489999999999999</v>
      </c>
      <c r="AS47" s="64"/>
      <c r="AT47" s="65">
        <f>AV43</f>
        <v>2.74</v>
      </c>
      <c r="AU47" s="66"/>
      <c r="AV47" s="63">
        <f>ROUNDDOWN(AV43+1*AV43*IF(MIN(AX41,AX42)=0,MAX(AX41,AX42),MIN(AX41,AX42))/3,3)</f>
        <v>2.931</v>
      </c>
      <c r="AW47" s="64"/>
      <c r="AX47" s="63">
        <f>ROUNDDOWN(AV43+2*AV43*IF(MIN(AX41,AX42)=0,MAX(AX41,AX42),MIN(AX41,AX42))/3,3)</f>
        <v>3.1230000000000002</v>
      </c>
      <c r="AY47" s="64"/>
      <c r="AZ47" s="63">
        <f>ROUNDDOWN(AV43+3*AV43*IF(MIN(AX41,AX42)=0,MAX(AX41,AX42),MIN(AX41,AX42))/3,3)</f>
        <v>3.3149999999999999</v>
      </c>
      <c r="BA47" s="64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Jxr9l/q4C4UWp5rmL9Qe+aJp+ZgtHJkNkFztmDWoeNMry8cYww+5/JIZ1kiqsHtw1ldygWEoR2+uBfS5QuWuVA==" saltValue="yBkG0pBXAJ3Bv9DBs6FPBA==" spinCount="100000" sheet="1" objects="1" scenarios="1"/>
  <mergeCells count="163"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6:M6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H46:AI46"/>
    <mergeCell ref="O44:Q44"/>
    <mergeCell ref="X46:Y46"/>
    <mergeCell ref="Z46:AA46"/>
    <mergeCell ref="D46:E46"/>
    <mergeCell ref="F46:G46"/>
    <mergeCell ref="H46:I46"/>
    <mergeCell ref="J46:K46"/>
    <mergeCell ref="L46:M46"/>
    <mergeCell ref="A1:B2"/>
    <mergeCell ref="C1:AL2"/>
    <mergeCell ref="A3:B3"/>
    <mergeCell ref="C3:Q3"/>
    <mergeCell ref="T3:AE3"/>
    <mergeCell ref="AF3:AJ3"/>
    <mergeCell ref="AK3:AL3"/>
    <mergeCell ref="D5:M5"/>
    <mergeCell ref="AP10:AQ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N10:O10"/>
    <mergeCell ref="AF10:AG10"/>
    <mergeCell ref="AH10:AI10"/>
    <mergeCell ref="H10:I10"/>
    <mergeCell ref="D7:K7"/>
    <mergeCell ref="D8:K8"/>
    <mergeCell ref="AR10:AS10"/>
    <mergeCell ref="F10:G10"/>
    <mergeCell ref="F11:G11"/>
    <mergeCell ref="AD11:AE11"/>
    <mergeCell ref="AD10:AE10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J10:K10"/>
    <mergeCell ref="J11:K11"/>
    <mergeCell ref="L11:M11"/>
    <mergeCell ref="D11:E11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R46:AS46"/>
    <mergeCell ref="AT46:AU46"/>
    <mergeCell ref="AB46:AC46"/>
    <mergeCell ref="AD46:AE46"/>
    <mergeCell ref="AF46:AG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43:AF43"/>
    <mergeCell ref="AP46:AQ46"/>
    <mergeCell ref="AN46:AO46"/>
    <mergeCell ref="N46:O46"/>
    <mergeCell ref="P46:Q46"/>
    <mergeCell ref="V46:W46"/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:T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PMC,23.09.2024&amp;CSeite &amp;P/&amp;N&amp;Rwww.polymed.ch/Downloads/Labor           </oddFooter>
  </headerFooter>
  <rowBreaks count="2" manualBreakCount="2">
    <brk id="37" max="5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Jolyne Mastai</cp:lastModifiedBy>
  <cp:lastPrinted>2024-09-23T13:34:49Z</cp:lastPrinted>
  <dcterms:created xsi:type="dcterms:W3CDTF">2005-09-09T12:29:27Z</dcterms:created>
  <dcterms:modified xsi:type="dcterms:W3CDTF">2024-10-09T11:44:10Z</dcterms:modified>
</cp:coreProperties>
</file>