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inotrol 16 Kontrolle\Zielwerte\MX449\"/>
    </mc:Choice>
  </mc:AlternateContent>
  <xr:revisionPtr revIDLastSave="0" documentId="13_ncr:1_{6ADFC739-388E-4C08-B1DA-1EA0CF70AF57}" xr6:coauthVersionLast="47" xr6:coauthVersionMax="47" xr10:uidLastSave="{00000000-0000-0000-0000-000000000000}"/>
  <bookViews>
    <workbookView xWindow="1455" yWindow="2745" windowWidth="21600" windowHeight="12735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X11" i="1"/>
  <c r="Z11" i="1"/>
  <c r="AH11" i="1"/>
  <c r="AF11" i="1"/>
  <c r="AD11" i="1"/>
  <c r="AD8" i="1"/>
  <c r="L8" i="1" l="1"/>
  <c r="AV8" i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L44" i="1"/>
  <c r="O44" i="1"/>
  <c r="AD44" i="1"/>
  <c r="AV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H47" i="1"/>
  <c r="AN47" i="1"/>
  <c r="AP47" i="1"/>
  <c r="AR47" i="1"/>
  <c r="AT47" i="1"/>
  <c r="AV47" i="1"/>
  <c r="AX47" i="1"/>
  <c r="AZ47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<sst xmlns="http://schemas.openxmlformats.org/spreadsheetml/2006/main" count="384" uniqueCount="47">
  <si>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</si>
  <si>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</si>
  <si>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</si>
  <si>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</si>
  <si>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</si>
  <si>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</si>
  <si>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</si>
  <si>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</si>
  <si>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</si>
  <si>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</si>
  <si>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</si>
  <si>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</si>
  <si>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</si>
  <si>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</si>
  <si>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</si>
  <si>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</si>
  <si>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</si>
  <si>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</si>
  <si>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</si>
  <si>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</si>
  <si>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</si>
  <si>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</si>
  <si>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</si>
  <si>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</si>
  <si>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</si>
  <si>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</si>
  <si>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</si>
  <si>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</si>
  <si>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</si>
  <si>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</si>
  <si>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</si>
  <si>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</si>
  <si>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</si>
  <si>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</si>
  <si>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</si>
  <si>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</si>
  <si>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</si>
  <si>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</si>
  <si>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t>g/dl</t>
  </si>
  <si>
    <t>%</t>
  </si>
  <si>
    <t xml:space="preserve">Micros 60 </t>
  </si>
  <si>
    <t xml:space="preserve">Gerät:                     </t>
  </si>
  <si>
    <t xml:space="preserve">Kontrolle: </t>
  </si>
  <si>
    <t xml:space="preserve">Minotrol 16 </t>
  </si>
  <si>
    <t>Lot:</t>
  </si>
  <si>
    <t xml:space="preserve">Verfall: </t>
  </si>
  <si>
    <t xml:space="preserve"> MX449N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</si>
</sst>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 vertical="center"/>
    </xf>
    <xf numFmtId="14" fontId="17" fillId="2" borderId="0" xfId="0" applyNumberFormat="1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79-4413-9BEE-5EC2690BED1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79-4413-9BEE-5EC2690BED1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79-4413-9BEE-5EC2690BED1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79-4413-9BEE-5EC2690BED1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79-4413-9BEE-5EC2690BED1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79-4413-9BEE-5EC2690BED1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79-4413-9BEE-5EC2690BED1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79-4413-9BEE-5EC2690B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15712"/>
        <c:axId val="165317632"/>
      </c:scatterChart>
      <c:valAx>
        <c:axId val="1653157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5317632"/>
        <c:crossesAt val="0"/>
        <c:crossBetween val="midCat"/>
        <c:majorUnit val="1"/>
      </c:valAx>
      <c:valAx>
        <c:axId val="1653176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53157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3E-4D7D-99EC-8E4C20790C0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3E-4D7D-99EC-8E4C20790C0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3E-4D7D-99EC-8E4C20790C0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3E-4D7D-99EC-8E4C20790C0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3E-4D7D-99EC-8E4C20790C0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3E-4D7D-99EC-8E4C20790C0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3E-4D7D-99EC-8E4C20790C0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3E-4D7D-99EC-8E4C20790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88256"/>
        <c:axId val="203090176"/>
      </c:scatterChart>
      <c:valAx>
        <c:axId val="203088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090176"/>
        <c:crossesAt val="0"/>
        <c:crossBetween val="midCat"/>
        <c:majorUnit val="1"/>
      </c:valAx>
      <c:valAx>
        <c:axId val="2030901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088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9-479C-A084-C120737141C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9-479C-A084-C120737141C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F9-479C-A084-C120737141C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F9-479C-A084-C120737141C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F9-479C-A084-C120737141C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F9-479C-A084-C120737141C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F9-479C-A084-C120737141C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F9-479C-A084-C1207371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47872"/>
        <c:axId val="196858240"/>
      </c:scatterChart>
      <c:valAx>
        <c:axId val="19684787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6858240"/>
        <c:crossesAt val="0"/>
        <c:crossBetween val="midCat"/>
        <c:majorUnit val="1"/>
      </c:valAx>
      <c:valAx>
        <c:axId val="1968582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68478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E-47C7-8469-624E19D58D3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E-47C7-8469-624E19D58D3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BE-47C7-8469-624E19D58D3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BE-47C7-8469-624E19D58D3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BE-47C7-8469-624E19D58D3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BE-47C7-8469-624E19D58D3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BE-47C7-8469-624E19D58D3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BE-47C7-8469-624E19D5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73312"/>
        <c:axId val="196974464"/>
      </c:scatterChart>
      <c:valAx>
        <c:axId val="1969733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6974464"/>
        <c:crossesAt val="0"/>
        <c:crossBetween val="midCat"/>
        <c:majorUnit val="1"/>
      </c:valAx>
      <c:valAx>
        <c:axId val="19697446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69733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CF-45A4-B8D5-D16040E3DA9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CF-45A4-B8D5-D16040E3DA9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CF-45A4-B8D5-D16040E3DA9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CF-45A4-B8D5-D16040E3DA9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CF-45A4-B8D5-D16040E3DA9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CF-45A4-B8D5-D16040E3DA9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CF-45A4-B8D5-D16040E3DA9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CF-45A4-B8D5-D16040E3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46912"/>
        <c:axId val="203461376"/>
      </c:scatterChart>
      <c:valAx>
        <c:axId val="2034469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461376"/>
        <c:crossesAt val="0"/>
        <c:crossBetween val="midCat"/>
        <c:majorUnit val="1"/>
      </c:valAx>
      <c:valAx>
        <c:axId val="2034613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4469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B1-4009-8DB5-AF314E554F6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1-4009-8DB5-AF314E554F6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B1-4009-8DB5-AF314E554F6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B1-4009-8DB5-AF314E554F6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B1-4009-8DB5-AF314E554F6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B1-4009-8DB5-AF314E554F6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B1-4009-8DB5-AF314E554F6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B1-4009-8DB5-AF314E554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82784"/>
        <c:axId val="203384704"/>
      </c:scatterChart>
      <c:valAx>
        <c:axId val="2033827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384704"/>
        <c:crossesAt val="0"/>
        <c:crossBetween val="midCat"/>
        <c:majorUnit val="1"/>
      </c:valAx>
      <c:valAx>
        <c:axId val="2033847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3827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D-4ACE-918D-76141BF165E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D-4ACE-918D-76141BF165E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3D-4ACE-918D-76141BF165E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3D-4ACE-918D-76141BF165E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3D-4ACE-918D-76141BF165E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3D-4ACE-918D-76141BF165E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3D-4ACE-918D-76141BF165E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3D-4ACE-918D-76141BF1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91584"/>
        <c:axId val="203506048"/>
      </c:scatterChart>
      <c:valAx>
        <c:axId val="2034915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506048"/>
        <c:crossesAt val="0"/>
        <c:crossBetween val="midCat"/>
        <c:majorUnit val="1"/>
      </c:valAx>
      <c:valAx>
        <c:axId val="20350604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491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D-4280-B17C-2DA25D14B7D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D-4280-B17C-2DA25D14B7D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D-4280-B17C-2DA25D14B7D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2D-4280-B17C-2DA25D14B7D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2D-4280-B17C-2DA25D14B7D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2D-4280-B17C-2DA25D14B7D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2D-4280-B17C-2DA25D14B7D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2D-4280-B17C-2DA25D14B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66464"/>
        <c:axId val="203168384"/>
      </c:scatterChart>
      <c:valAx>
        <c:axId val="20316646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168384"/>
        <c:crossesAt val="0"/>
        <c:crossBetween val="midCat"/>
        <c:majorUnit val="1"/>
      </c:valAx>
      <c:valAx>
        <c:axId val="20316838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1664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B-4F2B-B566-A0ED7757000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B-4F2B-B566-A0ED7757000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B-4F2B-B566-A0ED7757000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B-4F2B-B566-A0ED7757000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BB-4F2B-B566-A0ED7757000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BB-4F2B-B566-A0ED7757000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BB-4F2B-B566-A0ED7757000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BB-4F2B-B566-A0ED7757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17920"/>
        <c:axId val="203228288"/>
      </c:scatterChart>
      <c:valAx>
        <c:axId val="20321792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228288"/>
        <c:crossesAt val="0"/>
        <c:crossBetween val="midCat"/>
        <c:majorUnit val="1"/>
      </c:valAx>
      <c:valAx>
        <c:axId val="2032282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217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2-4102-9E84-76B2560AD5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2-4102-9E84-76B2560AD5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2-4102-9E84-76B2560AD5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2-4102-9E84-76B2560AD5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2-4102-9E84-76B2560AD5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2-4102-9E84-76B2560AD5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2-4102-9E84-76B2560AD5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2-4102-9E84-76B2560AD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86400"/>
        <c:axId val="203296768"/>
      </c:scatterChart>
      <c:valAx>
        <c:axId val="20328640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296768"/>
        <c:crossesAt val="0"/>
        <c:crossBetween val="midCat"/>
        <c:majorUnit val="1"/>
      </c:valAx>
      <c:valAx>
        <c:axId val="2032967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28640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3-44EF-9E06-BA720BE7396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3-44EF-9E06-BA720BE7396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03-44EF-9E06-BA720BE7396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03-44EF-9E06-BA720BE7396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03-44EF-9E06-BA720BE7396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03-44EF-9E06-BA720BE7396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03-44EF-9E06-BA720BE7396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03-44EF-9E06-BA720BE73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42208"/>
        <c:axId val="203344128"/>
      </c:scatterChart>
      <c:valAx>
        <c:axId val="20334220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344128"/>
        <c:crossesAt val="0"/>
        <c:crossBetween val="midCat"/>
        <c:majorUnit val="1"/>
      </c:valAx>
      <c:valAx>
        <c:axId val="20334412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3422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1-47D2-87C7-40A32FFD798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B1-47D2-87C7-40A32FFD798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B1-47D2-87C7-40A32FFD798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B1-47D2-87C7-40A32FFD798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B1-47D2-87C7-40A32FFD798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B1-47D2-87C7-40A32FFD798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B1-47D2-87C7-40A32FFD798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B1-47D2-87C7-40A32FFD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40448"/>
        <c:axId val="187242368"/>
      </c:scatterChart>
      <c:valAx>
        <c:axId val="1872404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242368"/>
        <c:crossesAt val="0"/>
        <c:crossBetween val="midCat"/>
        <c:majorUnit val="1"/>
      </c:valAx>
      <c:valAx>
        <c:axId val="1872423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2404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8A-41E4-B6AC-35D5F7C62E9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8A-41E4-B6AC-35D5F7C62E9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8A-41E4-B6AC-35D5F7C62E9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8A-41E4-B6AC-35D5F7C62E9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8A-41E4-B6AC-35D5F7C62E9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8A-41E4-B6AC-35D5F7C62E9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8A-41E4-B6AC-35D5F7C62E9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8A-41E4-B6AC-35D5F7C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5088"/>
        <c:axId val="204915456"/>
      </c:scatterChart>
      <c:valAx>
        <c:axId val="2049050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4915456"/>
        <c:crossesAt val="0"/>
        <c:crossBetween val="midCat"/>
        <c:majorUnit val="1"/>
      </c:valAx>
      <c:valAx>
        <c:axId val="20491545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49050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70-4224-B449-BCB16627293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70-4224-B449-BCB16627293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70-4224-B449-BCB16627293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70-4224-B449-BCB16627293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70-4224-B449-BCB16627293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0-4224-B449-BCB16627293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70-4224-B449-BCB16627293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70-4224-B449-BCB16627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70176"/>
        <c:axId val="205172096"/>
      </c:scatterChart>
      <c:valAx>
        <c:axId val="2051701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5172096"/>
        <c:crossesAt val="0"/>
        <c:crossBetween val="midCat"/>
        <c:majorUnit val="1"/>
      </c:valAx>
      <c:valAx>
        <c:axId val="2051720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51701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0-49A9-99E2-3DEF82CE728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90-49A9-99E2-3DEF82CE728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90-49A9-99E2-3DEF82CE728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90-49A9-99E2-3DEF82CE728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90-49A9-99E2-3DEF82CE728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90-49A9-99E2-3DEF82CE728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90-49A9-99E2-3DEF82CE728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90-49A9-99E2-3DEF82CE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97152"/>
        <c:axId val="187500032"/>
      </c:scatterChart>
      <c:valAx>
        <c:axId val="187297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500032"/>
        <c:crossesAt val="0"/>
        <c:crossBetween val="midCat"/>
        <c:majorUnit val="1"/>
      </c:valAx>
      <c:valAx>
        <c:axId val="1875000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297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D-4263-A1A6-6CA8B295D34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5D-4263-A1A6-6CA8B295D34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5D-4263-A1A6-6CA8B295D34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5D-4263-A1A6-6CA8B295D34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5D-4263-A1A6-6CA8B295D34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5D-4263-A1A6-6CA8B295D34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5D-4263-A1A6-6CA8B295D34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5D-4263-A1A6-6CA8B295D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49184"/>
        <c:axId val="187551104"/>
      </c:scatterChart>
      <c:valAx>
        <c:axId val="1875491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551104"/>
        <c:crossesAt val="0"/>
        <c:crossBetween val="midCat"/>
        <c:majorUnit val="1"/>
      </c:valAx>
      <c:valAx>
        <c:axId val="1875511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5491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1E-4574-9CD3-6E26F0469C8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1E-4574-9CD3-6E26F0469C8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1E-4574-9CD3-6E26F0469C8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1E-4574-9CD3-6E26F0469C8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1E-4574-9CD3-6E26F0469C8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1E-4574-9CD3-6E26F0469C8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1E-4574-9CD3-6E26F0469C8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1E-4574-9CD3-6E26F0469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45792"/>
        <c:axId val="187747712"/>
      </c:scatterChart>
      <c:valAx>
        <c:axId val="1877457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747712"/>
        <c:crossesAt val="0"/>
        <c:crossBetween val="midCat"/>
        <c:majorUnit val="1"/>
      </c:valAx>
      <c:valAx>
        <c:axId val="1877477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7457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9-4F7F-9D4E-721362216EA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9-4F7F-9D4E-721362216EA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9-4F7F-9D4E-721362216EA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9-4F7F-9D4E-721362216EA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9-4F7F-9D4E-721362216EA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9-4F7F-9D4E-721362216EA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9-4F7F-9D4E-721362216EA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9-4F7F-9D4E-721362216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01856"/>
        <c:axId val="199403776"/>
      </c:scatterChart>
      <c:valAx>
        <c:axId val="1994018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403776"/>
        <c:crossesAt val="0"/>
        <c:crossBetween val="midCat"/>
        <c:majorUnit val="1"/>
      </c:valAx>
      <c:valAx>
        <c:axId val="1994037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4018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87-421F-9107-C965ADCCE5AC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87-421F-9107-C965ADCCE5AC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87-421F-9107-C965ADCCE5AC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87-421F-9107-C965ADCCE5AC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87-421F-9107-C965ADCCE5AC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87-421F-9107-C965ADCCE5AC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87-421F-9107-C965ADCCE5AC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87-421F-9107-C965ADCCE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514752"/>
        <c:axId val="199525120"/>
      </c:scatterChart>
      <c:valAx>
        <c:axId val="1995147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525120"/>
        <c:crossesAt val="0"/>
        <c:crossBetween val="midCat"/>
        <c:majorUnit val="1"/>
      </c:valAx>
      <c:valAx>
        <c:axId val="199525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514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4-4842-9EC5-C93D00CB8E5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4-4842-9EC5-C93D00CB8E5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F4-4842-9EC5-C93D00CB8E5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F4-4842-9EC5-C93D00CB8E5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F4-4842-9EC5-C93D00CB8E5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F4-4842-9EC5-C93D00CB8E5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F4-4842-9EC5-C93D00CB8E5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F4-4842-9EC5-C93D00CB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45376"/>
        <c:axId val="199847296"/>
      </c:scatterChart>
      <c:valAx>
        <c:axId val="1998453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847296"/>
        <c:crossesAt val="0"/>
        <c:crossBetween val="midCat"/>
        <c:majorUnit val="1"/>
      </c:valAx>
      <c:valAx>
        <c:axId val="1998472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8453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D-45F4-9C98-1A3DFEDEBE6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D-45F4-9C98-1A3DFEDEBE6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ED-45F4-9C98-1A3DFEDEBE6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ED-45F4-9C98-1A3DFEDEBE6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ED-45F4-9C98-1A3DFEDEBE6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ED-45F4-9C98-1A3DFEDEBE6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ED-45F4-9C98-1A3DFEDEBE6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ED-45F4-9C98-1A3DFEDE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44736"/>
        <c:axId val="203046912"/>
      </c:scatterChart>
      <c:valAx>
        <c:axId val="20304473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046912"/>
        <c:crossesAt val="0"/>
        <c:crossBetween val="midCat"/>
        <c:majorUnit val="1"/>
      </c:valAx>
      <c:valAx>
        <c:axId val="2030469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0447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35756</xdr:rowOff>
    </xdr:from>
    <xdr:to>
      <xdr:col>53</xdr:col>
      <xdr:colOff>184246</xdr:colOff>
      <xdr:row>40</xdr:row>
      <xdr:rowOff>139993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90127</xdr:rowOff>
    </xdr:from>
    <xdr:to>
      <xdr:col>17</xdr:col>
      <xdr:colOff>190500</xdr:colOff>
      <xdr:row>76</xdr:row>
      <xdr:rowOff>144797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361"/>
  <sheetViews>
    <sheetView showGridLines="0" tabSelected="1" zoomScaleNormal="100" workbookViewId="0">
      <selection activeCell="T3" sqref="T3:AE3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95" t="s">
        <v>41</v>
      </c>
      <c r="B1" s="95"/>
      <c r="C1" s="95" t="s">
        <v>40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96" t="s">
        <v>42</v>
      </c>
      <c r="B3" s="96"/>
      <c r="C3" s="97" t="s">
        <v>43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51"/>
      <c r="S3" s="51" t="s">
        <v>44</v>
      </c>
      <c r="T3" s="98" t="s">
        <v>46</v>
      </c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9" t="s">
        <v>45</v>
      </c>
      <c r="AG3" s="99"/>
      <c r="AH3" s="99"/>
      <c r="AI3" s="99"/>
      <c r="AJ3" s="99"/>
      <c r="AK3" s="100">
        <v>45631</v>
      </c>
      <c r="AL3" s="101"/>
      <c r="AM3" s="52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77" t="s">
        <v>30</v>
      </c>
      <c r="B5" s="78"/>
      <c r="C5" s="20"/>
      <c r="D5" s="63" t="s">
        <v>0</v>
      </c>
      <c r="E5" s="64"/>
      <c r="F5" s="64"/>
      <c r="G5" s="64"/>
      <c r="H5" s="64"/>
      <c r="I5" s="64"/>
      <c r="J5" s="64"/>
      <c r="K5" s="64"/>
      <c r="L5" s="64"/>
      <c r="M5" s="65"/>
      <c r="N5" s="73">
        <v>0.25</v>
      </c>
      <c r="O5" s="73"/>
      <c r="P5" s="73"/>
      <c r="Q5" s="74"/>
      <c r="R5" s="21"/>
      <c r="S5" s="77" t="s">
        <v>31</v>
      </c>
      <c r="T5" s="78"/>
      <c r="U5" s="20"/>
      <c r="V5" s="63" t="s">
        <v>0</v>
      </c>
      <c r="W5" s="64"/>
      <c r="X5" s="64"/>
      <c r="Y5" s="64"/>
      <c r="Z5" s="64"/>
      <c r="AA5" s="64"/>
      <c r="AB5" s="64"/>
      <c r="AC5" s="64"/>
      <c r="AD5" s="64"/>
      <c r="AE5" s="65"/>
      <c r="AF5" s="73">
        <v>0.25</v>
      </c>
      <c r="AG5" s="73"/>
      <c r="AH5" s="73"/>
      <c r="AI5" s="74"/>
      <c r="AJ5" s="54"/>
      <c r="AK5" s="77" t="s">
        <v>32</v>
      </c>
      <c r="AL5" s="78"/>
      <c r="AM5" s="20"/>
      <c r="AN5" s="63" t="s">
        <v>0</v>
      </c>
      <c r="AO5" s="64"/>
      <c r="AP5" s="64"/>
      <c r="AQ5" s="64"/>
      <c r="AR5" s="64"/>
      <c r="AS5" s="64"/>
      <c r="AT5" s="64"/>
      <c r="AU5" s="64"/>
      <c r="AV5" s="64"/>
      <c r="AW5" s="65"/>
      <c r="AX5" s="73">
        <v>0.09</v>
      </c>
      <c r="AY5" s="73"/>
      <c r="AZ5" s="73"/>
      <c r="BA5" s="74"/>
    </row>
    <row r="6" spans="1:53" ht="12.75" customHeight="1" x14ac:dyDescent="0.2">
      <c r="A6" s="79"/>
      <c r="B6" s="80"/>
      <c r="C6" s="20"/>
      <c r="D6" s="63" t="s">
        <v>11</v>
      </c>
      <c r="E6" s="64"/>
      <c r="F6" s="64"/>
      <c r="G6" s="64"/>
      <c r="H6" s="64"/>
      <c r="I6" s="64"/>
      <c r="J6" s="64"/>
      <c r="K6" s="64"/>
      <c r="L6" s="64"/>
      <c r="M6" s="65"/>
      <c r="N6" s="75">
        <v>0.1052</v>
      </c>
      <c r="O6" s="75"/>
      <c r="P6" s="75"/>
      <c r="Q6" s="76"/>
      <c r="R6" s="21"/>
      <c r="S6" s="79"/>
      <c r="T6" s="80"/>
      <c r="U6" s="20"/>
      <c r="V6" s="63" t="s">
        <v>11</v>
      </c>
      <c r="W6" s="64"/>
      <c r="X6" s="64"/>
      <c r="Y6" s="64"/>
      <c r="Z6" s="64"/>
      <c r="AA6" s="64"/>
      <c r="AB6" s="64"/>
      <c r="AC6" s="64"/>
      <c r="AD6" s="64"/>
      <c r="AE6" s="65"/>
      <c r="AF6" s="75">
        <v>5.7000000000000002E-2</v>
      </c>
      <c r="AG6" s="75"/>
      <c r="AH6" s="75"/>
      <c r="AI6" s="76"/>
      <c r="AJ6" s="54"/>
      <c r="AK6" s="79"/>
      <c r="AL6" s="80"/>
      <c r="AM6" s="20"/>
      <c r="AN6" s="63" t="s">
        <v>11</v>
      </c>
      <c r="AO6" s="64"/>
      <c r="AP6" s="64"/>
      <c r="AQ6" s="64"/>
      <c r="AR6" s="64"/>
      <c r="AS6" s="64"/>
      <c r="AT6" s="64"/>
      <c r="AU6" s="64"/>
      <c r="AV6" s="64"/>
      <c r="AW6" s="65"/>
      <c r="AX6" s="75">
        <v>5.1799999999999999E-2</v>
      </c>
      <c r="AY6" s="75"/>
      <c r="AZ6" s="75"/>
      <c r="BA6" s="76"/>
    </row>
    <row r="7" spans="1:53" ht="12.75" customHeight="1" x14ac:dyDescent="0.2">
      <c r="A7" s="69"/>
      <c r="B7" s="70"/>
      <c r="C7" s="20"/>
      <c r="D7" s="63" t="s">
        <v>1</v>
      </c>
      <c r="E7" s="64"/>
      <c r="F7" s="64"/>
      <c r="G7" s="64"/>
      <c r="H7" s="64"/>
      <c r="I7" s="64"/>
      <c r="J7" s="64"/>
      <c r="K7" s="64"/>
      <c r="L7" s="102">
        <v>7.6</v>
      </c>
      <c r="M7" s="103"/>
      <c r="N7" s="104"/>
      <c r="O7" s="81" t="s">
        <v>35</v>
      </c>
      <c r="P7" s="81"/>
      <c r="Q7" s="82"/>
      <c r="R7" s="21"/>
      <c r="S7" s="69"/>
      <c r="T7" s="70"/>
      <c r="U7" s="20"/>
      <c r="V7" s="63" t="s">
        <v>1</v>
      </c>
      <c r="W7" s="64"/>
      <c r="X7" s="64"/>
      <c r="Y7" s="64"/>
      <c r="Z7" s="64"/>
      <c r="AA7" s="64"/>
      <c r="AB7" s="64"/>
      <c r="AC7" s="64"/>
      <c r="AD7" s="105">
        <v>4.72</v>
      </c>
      <c r="AE7" s="106"/>
      <c r="AF7" s="107"/>
      <c r="AG7" s="81" t="s">
        <v>36</v>
      </c>
      <c r="AH7" s="81"/>
      <c r="AI7" s="82"/>
      <c r="AJ7" s="54"/>
      <c r="AK7" s="69"/>
      <c r="AL7" s="70"/>
      <c r="AM7" s="20"/>
      <c r="AN7" s="63" t="s">
        <v>1</v>
      </c>
      <c r="AO7" s="64"/>
      <c r="AP7" s="64"/>
      <c r="AQ7" s="64"/>
      <c r="AR7" s="64"/>
      <c r="AS7" s="64"/>
      <c r="AT7" s="64"/>
      <c r="AU7" s="64"/>
      <c r="AV7" s="102">
        <v>13.7</v>
      </c>
      <c r="AW7" s="103"/>
      <c r="AX7" s="104"/>
      <c r="AY7" s="81" t="s">
        <v>38</v>
      </c>
      <c r="AZ7" s="81"/>
      <c r="BA7" s="82"/>
    </row>
    <row r="8" spans="1:53" ht="12.75" customHeight="1" x14ac:dyDescent="0.2">
      <c r="A8" s="71"/>
      <c r="B8" s="72"/>
      <c r="C8" s="20"/>
      <c r="D8" s="63" t="s">
        <v>2</v>
      </c>
      <c r="E8" s="64"/>
      <c r="F8" s="64"/>
      <c r="G8" s="64"/>
      <c r="H8" s="64"/>
      <c r="I8" s="64"/>
      <c r="J8" s="64"/>
      <c r="K8" s="64"/>
      <c r="L8" s="66">
        <f>IF(ROUNDDOWN(L7*MIN(N5,N6)/3,3)=0,ROUNDDOWN(L7*MAX(N5,N6)/3,3),ROUNDDOWN(L7*MIN(N5,N6)/3,3))</f>
        <v>0.26600000000000001</v>
      </c>
      <c r="M8" s="67"/>
      <c r="N8" s="68"/>
      <c r="O8" s="81" t="s">
        <v>35</v>
      </c>
      <c r="P8" s="81"/>
      <c r="Q8" s="82"/>
      <c r="R8" s="21"/>
      <c r="S8" s="71"/>
      <c r="T8" s="72"/>
      <c r="U8" s="20"/>
      <c r="V8" s="63" t="s">
        <v>2</v>
      </c>
      <c r="W8" s="64"/>
      <c r="X8" s="64"/>
      <c r="Y8" s="64"/>
      <c r="Z8" s="64"/>
      <c r="AA8" s="64"/>
      <c r="AB8" s="64"/>
      <c r="AC8" s="64"/>
      <c r="AD8" s="66">
        <f>ROUNDUP(AD7*IF(MIN(AF5,AF6)=0,MAX(AF5,AF6),MIN(AF5,AF6))/3,3)</f>
        <v>0.09</v>
      </c>
      <c r="AE8" s="67"/>
      <c r="AF8" s="68"/>
      <c r="AG8" s="81" t="s">
        <v>36</v>
      </c>
      <c r="AH8" s="81"/>
      <c r="AI8" s="82"/>
      <c r="AJ8" s="54"/>
      <c r="AK8" s="71"/>
      <c r="AL8" s="72"/>
      <c r="AM8" s="20"/>
      <c r="AN8" s="63" t="s">
        <v>2</v>
      </c>
      <c r="AO8" s="64"/>
      <c r="AP8" s="64"/>
      <c r="AQ8" s="64"/>
      <c r="AR8" s="64"/>
      <c r="AS8" s="64"/>
      <c r="AT8" s="64"/>
      <c r="AU8" s="64"/>
      <c r="AV8" s="66">
        <f>ROUNDDOWN(AV7*IF(MIN(AX5,AX6)=0,MAX(AX5,AX6),MIN(AX5,AX6))/3,3)</f>
        <v>0.23599999999999999</v>
      </c>
      <c r="AW8" s="67"/>
      <c r="AX8" s="68"/>
      <c r="AY8" s="81" t="str">
        <f>$AY$7</f>
        <v>g/dl</v>
      </c>
      <c r="AZ8" s="81"/>
      <c r="BA8" s="82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ht="13.5" x14ac:dyDescent="0.2">
      <c r="A10" s="61" t="s">
        <v>3</v>
      </c>
      <c r="B10" s="62" t="s">
        <v>37</v>
      </c>
      <c r="C10" s="53"/>
      <c r="D10" s="91" t="s">
        <v>4</v>
      </c>
      <c r="E10" s="92"/>
      <c r="F10" s="91" t="s">
        <v>5</v>
      </c>
      <c r="G10" s="92"/>
      <c r="H10" s="91" t="s">
        <v>6</v>
      </c>
      <c r="I10" s="92"/>
      <c r="J10" s="93" t="s">
        <v>7</v>
      </c>
      <c r="K10" s="94"/>
      <c r="L10" s="93" t="s">
        <v>8</v>
      </c>
      <c r="M10" s="94"/>
      <c r="N10" s="91" t="s">
        <v>9</v>
      </c>
      <c r="O10" s="92"/>
      <c r="P10" s="91" t="s">
        <v>10</v>
      </c>
      <c r="Q10" s="92"/>
      <c r="R10" s="26"/>
      <c r="S10" s="61" t="s">
        <v>3</v>
      </c>
      <c r="T10" s="62" t="s">
        <v>36</v>
      </c>
      <c r="U10" s="53"/>
      <c r="V10" s="91" t="s">
        <v>4</v>
      </c>
      <c r="W10" s="92"/>
      <c r="X10" s="91" t="s">
        <v>5</v>
      </c>
      <c r="Y10" s="92"/>
      <c r="Z10" s="91" t="s">
        <v>6</v>
      </c>
      <c r="AA10" s="92"/>
      <c r="AB10" s="93" t="s">
        <v>7</v>
      </c>
      <c r="AC10" s="94"/>
      <c r="AD10" s="93" t="s">
        <v>8</v>
      </c>
      <c r="AE10" s="94"/>
      <c r="AF10" s="91" t="s">
        <v>9</v>
      </c>
      <c r="AG10" s="92"/>
      <c r="AH10" s="91" t="s">
        <v>10</v>
      </c>
      <c r="AI10" s="92"/>
      <c r="AJ10" s="54"/>
      <c r="AK10" s="61" t="s">
        <v>3</v>
      </c>
      <c r="AL10" s="62" t="str">
        <f>$AY$7</f>
        <v>g/dl</v>
      </c>
      <c r="AM10" s="53"/>
      <c r="AN10" s="91" t="s">
        <v>4</v>
      </c>
      <c r="AO10" s="92"/>
      <c r="AP10" s="91" t="s">
        <v>5</v>
      </c>
      <c r="AQ10" s="92"/>
      <c r="AR10" s="91" t="s">
        <v>6</v>
      </c>
      <c r="AS10" s="92"/>
      <c r="AT10" s="93" t="s">
        <v>7</v>
      </c>
      <c r="AU10" s="94"/>
      <c r="AV10" s="93" t="s">
        <v>8</v>
      </c>
      <c r="AW10" s="94"/>
      <c r="AX10" s="91" t="s">
        <v>9</v>
      </c>
      <c r="AY10" s="92"/>
      <c r="AZ10" s="91" t="s">
        <v>10</v>
      </c>
      <c r="BA10" s="92"/>
    </row>
    <row r="11" spans="1:53" s="27" customFormat="1" x14ac:dyDescent="0.2">
      <c r="A11" s="59" t="s">
        <v>12</v>
      </c>
      <c r="B11" s="60" t="s">
        <v>29</v>
      </c>
      <c r="C11" s="53"/>
      <c r="D11" s="83">
        <f>ROUNDUP(L7-3*L7*IF(MIN(N5,N6)=0,MAX(N5,N6),MIN(N5,N6))/3,2)</f>
        <v>6.81</v>
      </c>
      <c r="E11" s="84"/>
      <c r="F11" s="85">
        <f>ROUNDUP(L7-2*L7*IF(MIN(N5,N6)=0,MAX(N5,N6),MIN(N5,N6))/3,2)</f>
        <v>7.0699999999999994</v>
      </c>
      <c r="G11" s="86"/>
      <c r="H11" s="85">
        <f>ROUNDUP(L7-1*L7*IF(MIN(N5,N6)=0,MAX(N5,N6),MIN(N5,N6))/3,2)</f>
        <v>7.34</v>
      </c>
      <c r="I11" s="86"/>
      <c r="J11" s="83">
        <f>L7</f>
        <v>7.6</v>
      </c>
      <c r="K11" s="84"/>
      <c r="L11" s="85">
        <f>ROUNDDOWN(L7+1*L7*IF(MIN(N5,N6)=0,MAX(N5,N6),MIN(N5,N6))/3,2)</f>
        <v>7.86</v>
      </c>
      <c r="M11" s="86"/>
      <c r="N11" s="85">
        <f>ROUNDDOWN(L7+2*L7*IF(MIN(N5,N6)=0,MAX(N5,N6),MIN(N5,N6))/3,2)</f>
        <v>8.1300000000000008</v>
      </c>
      <c r="O11" s="86"/>
      <c r="P11" s="85">
        <f>ROUNDDOWN(L7+3*L7*IF(MIN(N5,N6)=0,MAX(N5,N6),MIN(N5,N6))/3,2)</f>
        <v>8.39</v>
      </c>
      <c r="Q11" s="86"/>
      <c r="R11" s="55"/>
      <c r="S11" s="59" t="s">
        <v>12</v>
      </c>
      <c r="T11" s="60" t="s">
        <v>29</v>
      </c>
      <c r="U11" s="53"/>
      <c r="V11" s="110">
        <f>ROUNDDOWN(AD7-3*AD7*IF(MIN(AF5,AF6)=0,MAX(AF5,AF6),MIN(AF5,AF6))/3,2)</f>
        <v>4.45</v>
      </c>
      <c r="W11" s="111"/>
      <c r="X11" s="108">
        <f>ROUNDDOWN(AD7-2*AD7*IF(MIN(AF5,AF6)=0,MAX(AF5,AF6),MIN(AF5,AF6))/3,2)</f>
        <v>4.54</v>
      </c>
      <c r="Y11" s="109"/>
      <c r="Z11" s="108">
        <f>ROUNDDOWN(AD7-1*AD7*IF(MIN(AF5,AF6)=0,MAX(AF5,AF6),MIN(AF5,AF6))/3,2)</f>
        <v>4.63</v>
      </c>
      <c r="AA11" s="109"/>
      <c r="AB11" s="110">
        <f>AD7</f>
        <v>4.72</v>
      </c>
      <c r="AC11" s="111"/>
      <c r="AD11" s="108">
        <f>ROUNDUP(AD7+1*AD7*IF(MIN(AF5,AF6)=0,MAX(AF5,AF6),MIN(AF5,AF6))/3,2)</f>
        <v>4.8099999999999996</v>
      </c>
      <c r="AE11" s="109"/>
      <c r="AF11" s="108">
        <f>ROUNDUP(AD7+2*AD7*IF(MIN(AF5,AF6)=0,MAX(AF5,AF6),MIN(AF5,AF6))/3,2)</f>
        <v>4.8999999999999995</v>
      </c>
      <c r="AG11" s="109"/>
      <c r="AH11" s="108">
        <f>ROUNDUP(AD7+3*AD7*IF(MIN(AF5,AF6)=0,MAX(AF5,AF6),MIN(AF5,AF6))/3,2)</f>
        <v>4.99</v>
      </c>
      <c r="AI11" s="109"/>
      <c r="AJ11" s="54"/>
      <c r="AK11" s="59" t="s">
        <v>12</v>
      </c>
      <c r="AL11" s="60" t="s">
        <v>29</v>
      </c>
      <c r="AM11" s="53"/>
      <c r="AN11" s="83">
        <f>ROUNDUP(AV7-3*AV7*IF(MIN(AX5,AX6)=0,MAX(AX5,AX6),MIN(AX5,AX6))/3,2)</f>
        <v>13</v>
      </c>
      <c r="AO11" s="84"/>
      <c r="AP11" s="85">
        <f>ROUNDUP(AV7-2*AV7*IF(MIN(AX5,AX6)=0,MAX(AX5,AX6),MIN(AX5,AX6))/3,2)</f>
        <v>13.23</v>
      </c>
      <c r="AQ11" s="86"/>
      <c r="AR11" s="85">
        <f>ROUNDUP(AV7-1*AV7*IF(MIN(AX5,AX6)=0,MAX(AX5,AX6),MIN(AX5,AX6))/3,2)</f>
        <v>13.47</v>
      </c>
      <c r="AS11" s="86"/>
      <c r="AT11" s="83">
        <f>AV7</f>
        <v>13.7</v>
      </c>
      <c r="AU11" s="84"/>
      <c r="AV11" s="85">
        <f>ROUNDDOWN(AV7+1*AV7*IF(MIN(AX5,AX6)=0,MAX(AX5,AX6),MIN(AX5,AX6))/3,2)</f>
        <v>13.93</v>
      </c>
      <c r="AW11" s="86"/>
      <c r="AX11" s="85">
        <f>ROUNDDOWN(AV7+2*AV7*IF(MIN(AX5,AX6)=0,MAX(AX5,AX6),MIN(AX5,AX6))/3,2)</f>
        <v>14.17</v>
      </c>
      <c r="AY11" s="86"/>
      <c r="AZ11" s="85">
        <f>ROUNDDOWN(AV7+3*AV7*IF(MIN(AX5,AX6)=0,MAX(AX5,AX6),MIN(AX5,AX6))/3,2)</f>
        <v>14.4</v>
      </c>
      <c r="BA11" s="86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7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7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7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8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8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8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8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8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8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8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8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8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8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8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8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8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8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8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8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8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8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8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8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8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8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8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8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8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8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8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8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8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8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8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8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8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8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8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8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8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8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8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8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8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8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8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8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8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8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8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8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8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8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8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8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8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8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8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8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8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8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8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8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8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8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8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8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8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8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8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8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8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8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8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8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77" t="s">
        <v>33</v>
      </c>
      <c r="B41" s="78"/>
      <c r="C41" s="20"/>
      <c r="D41" s="63" t="s">
        <v>0</v>
      </c>
      <c r="E41" s="64"/>
      <c r="F41" s="64"/>
      <c r="G41" s="64"/>
      <c r="H41" s="64"/>
      <c r="I41" s="64"/>
      <c r="J41" s="64"/>
      <c r="K41" s="64"/>
      <c r="L41" s="64"/>
      <c r="M41" s="65"/>
      <c r="N41" s="73">
        <v>0.09</v>
      </c>
      <c r="O41" s="73"/>
      <c r="P41" s="73"/>
      <c r="Q41" s="74"/>
      <c r="R41" s="21"/>
      <c r="S41" s="77" t="s">
        <v>34</v>
      </c>
      <c r="T41" s="78"/>
      <c r="U41" s="20"/>
      <c r="V41" s="63" t="s">
        <v>0</v>
      </c>
      <c r="W41" s="64"/>
      <c r="X41" s="64"/>
      <c r="Y41" s="64"/>
      <c r="Z41" s="64"/>
      <c r="AA41" s="64"/>
      <c r="AB41" s="64"/>
      <c r="AC41" s="64"/>
      <c r="AD41" s="64"/>
      <c r="AE41" s="65"/>
      <c r="AF41" s="73">
        <v>0.25</v>
      </c>
      <c r="AG41" s="73"/>
      <c r="AH41" s="73"/>
      <c r="AI41" s="74"/>
      <c r="AJ41" s="56"/>
      <c r="AK41" s="77"/>
      <c r="AL41" s="78"/>
      <c r="AM41" s="20"/>
      <c r="AN41" s="63" t="s">
        <v>0</v>
      </c>
      <c r="AO41" s="64"/>
      <c r="AP41" s="64"/>
      <c r="AQ41" s="64"/>
      <c r="AR41" s="64"/>
      <c r="AS41" s="64"/>
      <c r="AT41" s="64"/>
      <c r="AU41" s="64"/>
      <c r="AV41" s="64"/>
      <c r="AW41" s="65"/>
      <c r="AX41" s="73"/>
      <c r="AY41" s="73"/>
      <c r="AZ41" s="73"/>
      <c r="BA41" s="74"/>
    </row>
    <row r="42" spans="1:55" ht="12.75" customHeight="1" x14ac:dyDescent="0.2">
      <c r="A42" s="79"/>
      <c r="B42" s="80"/>
      <c r="C42" s="20"/>
      <c r="D42" s="63" t="s">
        <v>11</v>
      </c>
      <c r="E42" s="64"/>
      <c r="F42" s="64"/>
      <c r="G42" s="64"/>
      <c r="H42" s="64"/>
      <c r="I42" s="64"/>
      <c r="J42" s="64"/>
      <c r="K42" s="64"/>
      <c r="L42" s="64"/>
      <c r="M42" s="65"/>
      <c r="N42" s="75">
        <v>7.2999999999999995E-2</v>
      </c>
      <c r="O42" s="75"/>
      <c r="P42" s="75"/>
      <c r="Q42" s="76"/>
      <c r="R42" s="21"/>
      <c r="S42" s="79"/>
      <c r="T42" s="80"/>
      <c r="U42" s="20"/>
      <c r="V42" s="63" t="s">
        <v>11</v>
      </c>
      <c r="W42" s="64"/>
      <c r="X42" s="64"/>
      <c r="Y42" s="64"/>
      <c r="Z42" s="64"/>
      <c r="AA42" s="64"/>
      <c r="AB42" s="64"/>
      <c r="AC42" s="64"/>
      <c r="AD42" s="64"/>
      <c r="AE42" s="65"/>
      <c r="AF42" s="75">
        <v>0.16200000000000001</v>
      </c>
      <c r="AG42" s="75"/>
      <c r="AH42" s="75"/>
      <c r="AI42" s="76"/>
      <c r="AJ42" s="56"/>
      <c r="AK42" s="79"/>
      <c r="AL42" s="80"/>
      <c r="AM42" s="20"/>
      <c r="AN42" s="63" t="s">
        <v>11</v>
      </c>
      <c r="AO42" s="64"/>
      <c r="AP42" s="64"/>
      <c r="AQ42" s="64"/>
      <c r="AR42" s="64"/>
      <c r="AS42" s="64"/>
      <c r="AT42" s="64"/>
      <c r="AU42" s="64"/>
      <c r="AV42" s="64"/>
      <c r="AW42" s="65"/>
      <c r="AX42" s="75"/>
      <c r="AY42" s="75"/>
      <c r="AZ42" s="75"/>
      <c r="BA42" s="76"/>
    </row>
    <row r="43" spans="1:55" s="27" customFormat="1" ht="12.75" customHeight="1" x14ac:dyDescent="0.2">
      <c r="A43" s="69"/>
      <c r="B43" s="70"/>
      <c r="C43" s="20"/>
      <c r="D43" s="63" t="s">
        <v>1</v>
      </c>
      <c r="E43" s="64"/>
      <c r="F43" s="64"/>
      <c r="G43" s="64"/>
      <c r="H43" s="64"/>
      <c r="I43" s="64"/>
      <c r="J43" s="64"/>
      <c r="K43" s="64"/>
      <c r="L43" s="102">
        <v>38.200000000000003</v>
      </c>
      <c r="M43" s="103"/>
      <c r="N43" s="104"/>
      <c r="O43" s="81" t="s">
        <v>39</v>
      </c>
      <c r="P43" s="81"/>
      <c r="Q43" s="82"/>
      <c r="R43" s="21"/>
      <c r="S43" s="69"/>
      <c r="T43" s="70"/>
      <c r="U43" s="20"/>
      <c r="V43" s="63" t="s">
        <v>1</v>
      </c>
      <c r="W43" s="64"/>
      <c r="X43" s="64"/>
      <c r="Y43" s="64"/>
      <c r="Z43" s="64"/>
      <c r="AA43" s="64"/>
      <c r="AB43" s="64"/>
      <c r="AC43" s="64"/>
      <c r="AD43" s="112">
        <v>245</v>
      </c>
      <c r="AE43" s="113"/>
      <c r="AF43" s="114"/>
      <c r="AG43" s="81" t="s">
        <v>35</v>
      </c>
      <c r="AH43" s="81"/>
      <c r="AI43" s="82"/>
      <c r="AJ43" s="56"/>
      <c r="AK43" s="69"/>
      <c r="AL43" s="70"/>
      <c r="AM43" s="20"/>
      <c r="AN43" s="63" t="s">
        <v>1</v>
      </c>
      <c r="AO43" s="64"/>
      <c r="AP43" s="64"/>
      <c r="AQ43" s="64"/>
      <c r="AR43" s="64"/>
      <c r="AS43" s="64"/>
      <c r="AT43" s="64"/>
      <c r="AU43" s="64"/>
      <c r="AV43" s="105"/>
      <c r="AW43" s="106"/>
      <c r="AX43" s="107"/>
      <c r="AY43" s="81" t="s">
        <v>3</v>
      </c>
      <c r="AZ43" s="81"/>
      <c r="BA43" s="82"/>
    </row>
    <row r="44" spans="1:55" s="27" customFormat="1" ht="12.75" customHeight="1" x14ac:dyDescent="0.2">
      <c r="A44" s="71"/>
      <c r="B44" s="72"/>
      <c r="C44" s="20"/>
      <c r="D44" s="63" t="s">
        <v>2</v>
      </c>
      <c r="E44" s="64"/>
      <c r="F44" s="64"/>
      <c r="G44" s="64"/>
      <c r="H44" s="64"/>
      <c r="I44" s="64"/>
      <c r="J44" s="64"/>
      <c r="K44" s="64"/>
      <c r="L44" s="66">
        <f>IF(ROUNDDOWN(L43*MIN(N41,N42)/3,3)=0,ROUNDDOWN(L43*MAX(N41,N42)/3,3),ROUNDDOWN(L43*MIN(N41,N42)/3,3))</f>
        <v>0.92900000000000005</v>
      </c>
      <c r="M44" s="67"/>
      <c r="N44" s="68"/>
      <c r="O44" s="81" t="str">
        <f>$O$43</f>
        <v>%</v>
      </c>
      <c r="P44" s="81"/>
      <c r="Q44" s="82"/>
      <c r="R44" s="21"/>
      <c r="S44" s="71"/>
      <c r="T44" s="72"/>
      <c r="U44" s="20"/>
      <c r="V44" s="63" t="s">
        <v>2</v>
      </c>
      <c r="W44" s="64"/>
      <c r="X44" s="64"/>
      <c r="Y44" s="64"/>
      <c r="Z44" s="64"/>
      <c r="AA44" s="64"/>
      <c r="AB44" s="64"/>
      <c r="AC44" s="64"/>
      <c r="AD44" s="66">
        <f>ROUNDDOWN(AD43*IF(MIN(AF41,AF42)=0,MAX(AF41,AF42),MIN(AF41,AF42))/3,3)</f>
        <v>13.23</v>
      </c>
      <c r="AE44" s="67"/>
      <c r="AF44" s="68"/>
      <c r="AG44" s="81" t="s">
        <v>35</v>
      </c>
      <c r="AH44" s="81"/>
      <c r="AI44" s="82"/>
      <c r="AJ44" s="56"/>
      <c r="AK44" s="71"/>
      <c r="AL44" s="72"/>
      <c r="AM44" s="20"/>
      <c r="AN44" s="63" t="s">
        <v>2</v>
      </c>
      <c r="AO44" s="64"/>
      <c r="AP44" s="64"/>
      <c r="AQ44" s="64"/>
      <c r="AR44" s="64"/>
      <c r="AS44" s="64"/>
      <c r="AT44" s="64"/>
      <c r="AU44" s="64"/>
      <c r="AV44" s="66">
        <f>ROUNDDOWN(AV43*IF(MIN(AX41,AX42)=0,MAX(AX41,AX42),MIN(AX41,AX42))/3,3)</f>
        <v>0</v>
      </c>
      <c r="AW44" s="67"/>
      <c r="AX44" s="68"/>
      <c r="AY44" s="81" t="str">
        <f>$AY$43</f>
        <v>Einheit</v>
      </c>
      <c r="AZ44" s="81"/>
      <c r="BA44" s="82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1" t="s">
        <v>3</v>
      </c>
      <c r="B46" s="62" t="str">
        <f>$O$43</f>
        <v>%</v>
      </c>
      <c r="C46" s="53"/>
      <c r="D46" s="91" t="s">
        <v>4</v>
      </c>
      <c r="E46" s="92"/>
      <c r="F46" s="91" t="s">
        <v>5</v>
      </c>
      <c r="G46" s="92"/>
      <c r="H46" s="91" t="s">
        <v>6</v>
      </c>
      <c r="I46" s="92"/>
      <c r="J46" s="93" t="s">
        <v>7</v>
      </c>
      <c r="K46" s="94"/>
      <c r="L46" s="93" t="s">
        <v>8</v>
      </c>
      <c r="M46" s="94"/>
      <c r="N46" s="91" t="s">
        <v>9</v>
      </c>
      <c r="O46" s="92"/>
      <c r="P46" s="91" t="s">
        <v>10</v>
      </c>
      <c r="Q46" s="92"/>
      <c r="R46" s="26"/>
      <c r="S46" s="61" t="s">
        <v>3</v>
      </c>
      <c r="T46" s="62" t="s">
        <v>35</v>
      </c>
      <c r="U46" s="53"/>
      <c r="V46" s="91" t="s">
        <v>4</v>
      </c>
      <c r="W46" s="92"/>
      <c r="X46" s="91" t="s">
        <v>5</v>
      </c>
      <c r="Y46" s="92"/>
      <c r="Z46" s="91" t="s">
        <v>6</v>
      </c>
      <c r="AA46" s="92"/>
      <c r="AB46" s="93" t="s">
        <v>7</v>
      </c>
      <c r="AC46" s="94"/>
      <c r="AD46" s="93" t="s">
        <v>8</v>
      </c>
      <c r="AE46" s="94"/>
      <c r="AF46" s="91" t="s">
        <v>9</v>
      </c>
      <c r="AG46" s="92"/>
      <c r="AH46" s="91" t="s">
        <v>10</v>
      </c>
      <c r="AI46" s="92"/>
      <c r="AJ46" s="56"/>
      <c r="AK46" s="61" t="s">
        <v>3</v>
      </c>
      <c r="AL46" s="62" t="str">
        <f>$AY$43</f>
        <v>Einheit</v>
      </c>
      <c r="AM46" s="53"/>
      <c r="AN46" s="91" t="s">
        <v>4</v>
      </c>
      <c r="AO46" s="92"/>
      <c r="AP46" s="91" t="s">
        <v>5</v>
      </c>
      <c r="AQ46" s="92"/>
      <c r="AR46" s="91" t="s">
        <v>6</v>
      </c>
      <c r="AS46" s="92"/>
      <c r="AT46" s="93" t="s">
        <v>7</v>
      </c>
      <c r="AU46" s="94"/>
      <c r="AV46" s="93" t="s">
        <v>8</v>
      </c>
      <c r="AW46" s="94"/>
      <c r="AX46" s="91" t="s">
        <v>9</v>
      </c>
      <c r="AY46" s="92"/>
      <c r="AZ46" s="91" t="s">
        <v>10</v>
      </c>
      <c r="BA46" s="92"/>
    </row>
    <row r="47" spans="1:55" x14ac:dyDescent="0.2">
      <c r="A47" s="59" t="s">
        <v>12</v>
      </c>
      <c r="B47" s="60" t="s">
        <v>29</v>
      </c>
      <c r="C47" s="53"/>
      <c r="D47" s="83">
        <f>ROUNDUP(L43-3*L43*IF(MIN(N41,N42)=0,MAX(N41,N42),MIN(N41,N42))/3,2)</f>
        <v>35.419999999999995</v>
      </c>
      <c r="E47" s="84"/>
      <c r="F47" s="85">
        <f>ROUNDUP(L43-2*L43*IF(MIN(N41,N42)=0,MAX(N41,N42),MIN(N41,N42))/3,2)</f>
        <v>36.35</v>
      </c>
      <c r="G47" s="86"/>
      <c r="H47" s="85">
        <f>ROUNDUP(L43-1*L43*IF(MIN(N41,N42)=0,MAX(N41,N42),MIN(N41,N42))/3,2)</f>
        <v>37.28</v>
      </c>
      <c r="I47" s="86"/>
      <c r="J47" s="83">
        <f>L43</f>
        <v>38.200000000000003</v>
      </c>
      <c r="K47" s="84"/>
      <c r="L47" s="85">
        <f>ROUNDDOWN(L43+1*L43*IF(MIN(N41,N42)=0,MAX(N41,N42),MIN(N41,N42))/3,2)</f>
        <v>39.119999999999997</v>
      </c>
      <c r="M47" s="86"/>
      <c r="N47" s="85">
        <f>ROUNDDOWN(L43+2*L43*IF(MIN(N41,N42)=0,MAX(N41,N42),MIN(N41,N42))/3,2)</f>
        <v>40.049999999999997</v>
      </c>
      <c r="O47" s="86"/>
      <c r="P47" s="85">
        <f>ROUNDDOWN(L43+3*L43*IF(MIN(N41,N42)=0,MAX(N41,N42),MIN(N41,N42))/3,2)</f>
        <v>40.98</v>
      </c>
      <c r="Q47" s="86"/>
      <c r="R47" s="55"/>
      <c r="S47" s="59" t="s">
        <v>12</v>
      </c>
      <c r="T47" s="60" t="s">
        <v>29</v>
      </c>
      <c r="U47" s="53"/>
      <c r="V47" s="87">
        <f>ROUNDUP(AD43-3*AD43*IF(MIN(AF41,AF42)=0,MAX(AF41,AF42),MIN(AF41,AF42))/3,2)</f>
        <v>205.31</v>
      </c>
      <c r="W47" s="88"/>
      <c r="X47" s="89">
        <f>ROUNDUP(AD43-2*AD43*IF(MIN(AF41,AF42)=0,MAX(AF41,AF42),MIN(AF41,AF42))/3,2)</f>
        <v>218.54</v>
      </c>
      <c r="Y47" s="90"/>
      <c r="Z47" s="89">
        <f>ROUNDUP(AD43-1*AD43*IF(MIN(AF41,AF42)=0,MAX(AF41,AF42),MIN(AF41,AF42))/3,2)</f>
        <v>231.77</v>
      </c>
      <c r="AA47" s="90"/>
      <c r="AB47" s="87">
        <f>AD43</f>
        <v>245</v>
      </c>
      <c r="AC47" s="88"/>
      <c r="AD47" s="89">
        <f>ROUNDDOWN(AD43+1*AD43*IF(MIN(AF41,AF42)=0,MAX(AF41,AF42),MIN(AF41,AF42))/3,2)</f>
        <v>258.23</v>
      </c>
      <c r="AE47" s="90"/>
      <c r="AF47" s="89">
        <f>ROUNDDOWN(AD43+2*AD43*IF(MIN(AF41,AF42)=0,MAX(AF41,AF42),MIN(AF41,AF42))/3,2)</f>
        <v>271.45999999999998</v>
      </c>
      <c r="AG47" s="90"/>
      <c r="AH47" s="89">
        <f>ROUNDDOWN(AD43+3*AD43*IF(MIN(AF41,AF42)=0,MAX(AF41,AF42),MIN(AF41,AF42))/3,2)</f>
        <v>284.69</v>
      </c>
      <c r="AI47" s="90"/>
      <c r="AJ47" s="56"/>
      <c r="AK47" s="59" t="s">
        <v>12</v>
      </c>
      <c r="AL47" s="60" t="s">
        <v>29</v>
      </c>
      <c r="AM47" s="53"/>
      <c r="AN47" s="83">
        <f>ROUNDUP(AV43-3*AV43*IF(MIN(AX41,AX42)=0,MAX(AX41,AX42),MIN(AX41,AX42))/3,2)</f>
        <v>0</v>
      </c>
      <c r="AO47" s="84"/>
      <c r="AP47" s="85">
        <f>ROUNDUP(AV43-2*AV43*IF(MIN(AX41,AX42)=0,MAX(AX41,AX42),MIN(AX41,AX42))/3,2)</f>
        <v>0</v>
      </c>
      <c r="AQ47" s="86"/>
      <c r="AR47" s="85">
        <f>ROUNDUP(AV43-1*AV43*IF(MIN(AX41,AX42)=0,MAX(AX41,AX42),MIN(AX41,AX42))/3,2)</f>
        <v>0</v>
      </c>
      <c r="AS47" s="86"/>
      <c r="AT47" s="83">
        <f>AV43</f>
        <v>0</v>
      </c>
      <c r="AU47" s="84"/>
      <c r="AV47" s="85">
        <f>ROUNDDOWN(AV43+1*AV43*IF(MIN(AX41,AX42)=0,MAX(AX41,AX42),MIN(AX41,AX42))/3,2)</f>
        <v>0</v>
      </c>
      <c r="AW47" s="86"/>
      <c r="AX47" s="85">
        <f>ROUNDDOWN(AV43+2*AV43*IF(MIN(AX41,AX42)=0,MAX(AX41,AX42),MIN(AX41,AX42))/3,2)</f>
        <v>0</v>
      </c>
      <c r="AY47" s="86"/>
      <c r="AZ47" s="85">
        <f>ROUNDDOWN(AV43+3*AV43*IF(MIN(AX41,AX42)=0,MAX(AX41,AX42),MIN(AX41,AX42))/3,2)</f>
        <v>0</v>
      </c>
      <c r="BA47" s="86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7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7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7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8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8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8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8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8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8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8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8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8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8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8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8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8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8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8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8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8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8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8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8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8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8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8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8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8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8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8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8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8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8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8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8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8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8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8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8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8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8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8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8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8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8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8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8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8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8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8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8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8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8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8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8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8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8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8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8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8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8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8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8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8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8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8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8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8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8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8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8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8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8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8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8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cYE1PeaOhf5VPnVFvtTpR9K5U1zRnIqJ86ssBd4JD4RvBz4iDJ9kA/JtJLmUkrqZR1j6gLCYAO4ZVVf7gwxa0g==" saltValue="95cjI3TecpMohsreaddEZg==" spinCount="100000" sheet="1" objects="1" scenarios="1"/>
  <mergeCells count="163"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  <mergeCell ref="AR46:AS46"/>
    <mergeCell ref="AT46:AU46"/>
    <mergeCell ref="AB46:AC46"/>
    <mergeCell ref="AD46:AE46"/>
    <mergeCell ref="AF46:AG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AD43:AF43"/>
    <mergeCell ref="AP46:AQ46"/>
    <mergeCell ref="AN46:AO46"/>
    <mergeCell ref="N46:O46"/>
    <mergeCell ref="P46:Q46"/>
    <mergeCell ref="V46:W46"/>
    <mergeCell ref="AK41:AL42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R10:AS10"/>
    <mergeCell ref="F10:G10"/>
    <mergeCell ref="F11:G11"/>
    <mergeCell ref="AD11:AE11"/>
    <mergeCell ref="AD10:AE10"/>
    <mergeCell ref="D10:E10"/>
    <mergeCell ref="L10:M10"/>
    <mergeCell ref="H11:I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J10:K10"/>
    <mergeCell ref="J11:K11"/>
    <mergeCell ref="L11:M11"/>
    <mergeCell ref="D11:E11"/>
    <mergeCell ref="A1:B2"/>
    <mergeCell ref="C1:AL2"/>
    <mergeCell ref="A3:B3"/>
    <mergeCell ref="C3:Q3"/>
    <mergeCell ref="T3:AE3"/>
    <mergeCell ref="AF3:AJ3"/>
    <mergeCell ref="AK3:AL3"/>
    <mergeCell ref="D5:M5"/>
    <mergeCell ref="AP10:AQ10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N10:O10"/>
    <mergeCell ref="AF10:AG10"/>
    <mergeCell ref="AH10:AI10"/>
    <mergeCell ref="H10:I10"/>
    <mergeCell ref="D7:K7"/>
    <mergeCell ref="D8:K8"/>
    <mergeCell ref="A41:B42"/>
    <mergeCell ref="N41:Q41"/>
    <mergeCell ref="S41:T42"/>
    <mergeCell ref="AF41:AI41"/>
    <mergeCell ref="AG43:AI43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H46:AI46"/>
    <mergeCell ref="O44:Q44"/>
    <mergeCell ref="X46:Y46"/>
    <mergeCell ref="Z46:AA46"/>
    <mergeCell ref="D46:E46"/>
    <mergeCell ref="F46:G46"/>
    <mergeCell ref="H46:I46"/>
    <mergeCell ref="J46:K46"/>
    <mergeCell ref="L46:M46"/>
    <mergeCell ref="L8:N8"/>
    <mergeCell ref="V5:AE5"/>
    <mergeCell ref="V6:AE6"/>
    <mergeCell ref="S7:T8"/>
    <mergeCell ref="V7:AC7"/>
    <mergeCell ref="V8:AC8"/>
    <mergeCell ref="AD8:AF8"/>
    <mergeCell ref="N5:Q5"/>
    <mergeCell ref="N6:Q6"/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AV44:AX44"/>
    <mergeCell ref="D6:M6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:T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O8:Q8">
    <cfRule type="expression" dxfId="30" priority="33">
      <formula>O8="Einheit"</formula>
    </cfRule>
  </conditionalFormatting>
  <conditionalFormatting sqref="S5:T6">
    <cfRule type="expression" dxfId="29" priority="30">
      <formula>S5="Test"</formula>
    </cfRule>
  </conditionalFormatting>
  <conditionalFormatting sqref="S7:T8">
    <cfRule type="expression" dxfId="28" priority="29">
      <formula>S7="Level"</formula>
    </cfRule>
  </conditionalFormatting>
  <conditionalFormatting sqref="AF5:AI5">
    <cfRule type="expression" dxfId="27" priority="28">
      <formula>AF5=0</formula>
    </cfRule>
  </conditionalFormatting>
  <conditionalFormatting sqref="AD7:AF7">
    <cfRule type="expression" dxfId="26" priority="27">
      <formula>AD7=0</formula>
    </cfRule>
  </conditionalFormatting>
  <conditionalFormatting sqref="AG7:AI7">
    <cfRule type="expression" dxfId="25" priority="26">
      <formula>AG7="Einheit"</formula>
    </cfRule>
  </conditionalFormatting>
  <conditionalFormatting sqref="AG8:AI8">
    <cfRule type="expression" dxfId="24" priority="25">
      <formula>AG8="Einheit"</formula>
    </cfRule>
  </conditionalFormatting>
  <conditionalFormatting sqref="AK5:AL6">
    <cfRule type="expression" dxfId="23" priority="24">
      <formula>AK5="Test"</formula>
    </cfRule>
  </conditionalFormatting>
  <conditionalFormatting sqref="AK7:AL8">
    <cfRule type="expression" dxfId="22" priority="23">
      <formula>AK7="Level"</formula>
    </cfRule>
  </conditionalFormatting>
  <conditionalFormatting sqref="AX5:BA5">
    <cfRule type="expression" dxfId="21" priority="22">
      <formula>AX5=0</formula>
    </cfRule>
  </conditionalFormatting>
  <conditionalFormatting sqref="AV7:AX7">
    <cfRule type="expression" dxfId="20" priority="21">
      <formula>AV7=0</formula>
    </cfRule>
  </conditionalFormatting>
  <conditionalFormatting sqref="AY7:BA7">
    <cfRule type="expression" dxfId="19" priority="20">
      <formula>AY7="Einheit"</formula>
    </cfRule>
  </conditionalFormatting>
  <conditionalFormatting sqref="AY8:BA8">
    <cfRule type="expression" dxfId="18" priority="19">
      <formula>AY8="Einheit"</formula>
    </cfRule>
  </conditionalFormatting>
  <conditionalFormatting sqref="A41:B42">
    <cfRule type="expression" dxfId="17" priority="18">
      <formula>A41="Test"</formula>
    </cfRule>
  </conditionalFormatting>
  <conditionalFormatting sqref="A43:B44">
    <cfRule type="expression" dxfId="16" priority="17">
      <formula>A43="Level"</formula>
    </cfRule>
  </conditionalFormatting>
  <conditionalFormatting sqref="N41:Q41">
    <cfRule type="expression" dxfId="15" priority="16">
      <formula>N41=0</formula>
    </cfRule>
  </conditionalFormatting>
  <conditionalFormatting sqref="L43:N43">
    <cfRule type="expression" dxfId="14" priority="15">
      <formula>L43=0</formula>
    </cfRule>
  </conditionalFormatting>
  <conditionalFormatting sqref="O43:Q43">
    <cfRule type="expression" dxfId="13" priority="14">
      <formula>O43="Einheit"</formula>
    </cfRule>
  </conditionalFormatting>
  <conditionalFormatting sqref="O44:Q44">
    <cfRule type="expression" dxfId="12" priority="13">
      <formula>O44="Einheit"</formula>
    </cfRule>
  </conditionalFormatting>
  <conditionalFormatting sqref="S41:T42">
    <cfRule type="expression" dxfId="11" priority="12">
      <formula>S41="Test"</formula>
    </cfRule>
  </conditionalFormatting>
  <conditionalFormatting sqref="S43:T44">
    <cfRule type="expression" dxfId="10" priority="11">
      <formula>S43="Level"</formula>
    </cfRule>
  </conditionalFormatting>
  <conditionalFormatting sqref="AF41:AI41">
    <cfRule type="expression" dxfId="9" priority="10">
      <formula>AF41=0</formula>
    </cfRule>
  </conditionalFormatting>
  <conditionalFormatting sqref="AD43:AF43">
    <cfRule type="expression" dxfId="8" priority="9">
      <formula>AD43=0</formula>
    </cfRule>
  </conditionalFormatting>
  <conditionalFormatting sqref="AG43:AI43">
    <cfRule type="expression" dxfId="7" priority="8">
      <formula>AG43="Einheit"</formula>
    </cfRule>
  </conditionalFormatting>
  <conditionalFormatting sqref="AG44:AI44">
    <cfRule type="expression" dxfId="6" priority="7">
      <formula>AG44="Einheit"</formula>
    </cfRule>
  </conditionalFormatting>
  <conditionalFormatting sqref="AK41:AL42">
    <cfRule type="expression" dxfId="5" priority="6">
      <formula>AK41="Test"</formula>
    </cfRule>
  </conditionalFormatting>
  <conditionalFormatting sqref="AK43:AL44">
    <cfRule type="expression" dxfId="4" priority="5">
      <formula>AK43="Level"</formula>
    </cfRule>
  </conditionalFormatting>
  <conditionalFormatting sqref="AX41:BA41">
    <cfRule type="expression" dxfId="3" priority="4">
      <formula>AX41=0</formula>
    </cfRule>
  </conditionalFormatting>
  <conditionalFormatting sqref="AV43:AX43">
    <cfRule type="expression" dxfId="2" priority="3">
      <formula>AV43=0</formula>
    </cfRule>
  </conditionalFormatting>
  <conditionalFormatting sqref="AY43:BA43">
    <cfRule type="expression" dxfId="1" priority="2">
      <formula>AY43="Einheit"</formula>
    </cfRule>
  </conditionalFormatting>
  <conditionalFormatting sqref="AY44:BA44">
    <cfRule type="expression" dxfId="0" priority="1">
      <formula>AY44="Einheit"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30.09.2024    &amp;CSeite &amp;P/&amp;N&amp;Rwww.polymed.ch / Downloads /
Labor/            </oddFooter>
  </headerFooter>
  <rowBreaks count="2" manualBreakCount="2">
    <brk id="37" max="53" man="1"/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Gaby Hauri</cp:lastModifiedBy>
  <cp:lastPrinted>2024-09-30T14:32:52Z</cp:lastPrinted>
  <dcterms:created xsi:type="dcterms:W3CDTF">2005-09-09T12:29:27Z</dcterms:created>
  <dcterms:modified xsi:type="dcterms:W3CDTF">2024-09-30T14:35:07Z</dcterms:modified>
</cp:coreProperties>
</file>