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bA1c Boditech Control\Hba1c control AACOUK35\Zielwerte\"/>
    </mc:Choice>
  </mc:AlternateContent>
  <xr:revisionPtr revIDLastSave="0" documentId="13_ncr:1_{81E08AEC-59CB-4FC8-8E7D-B50014F4E7E8}"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<sst xmlns="http://schemas.openxmlformats.org/spreadsheetml/2006/main" count="1054" uniqueCount="270">
  <si>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</si>
  <si>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</si>
  <si>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</si>
  <si>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</si>
  <si>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</si>
  <si>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</si>
  <si>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</si>
  <si>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</si>
  <si>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</si>
  <si>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</si>
  <si>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</si>
  <si>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</si>
  <si>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</si>
  <si>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</si>
  <si>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</si>
  <si>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</si>
  <si>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</si>
  <si>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</si>
  <si>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</si>
  <si>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</si>
  <si>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</si>
  <si>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</si>
  <si>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</si>
  <si>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</si>
  <si>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</si>
  <si>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</si>
  <si>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</si>
  <si>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</si>
  <si>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</si>
  <si>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</si>
  <si>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</si>
  <si>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</si>
  <si>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</si>
  <si>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</si>
  <si>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</si>
  <si>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</si>
  <si>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</si>
  <si>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</si>
  <si>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</si>
  <si>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</si>
  <si>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</si>
  <si>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</si>
  <si>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</si>
  <si>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</si>
  <si>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</si>
  <si>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</si>
  <si>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</si>
  <si>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</si>
  <si>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</si>
  <si>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</si>
  <si>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</si>
  <si>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</si>
  <si>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</si>
  <si>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</si>
  <si>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</si>
  <si>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</si>
  <si>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</si>
  <si>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</si>
  <si>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</si>
  <si>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</si>
  <si>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</si>
  <si>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</si>
  <si>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</si>
  <si>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</si>
  <si>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</si>
  <si>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</si>
  <si>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</si>
  <si>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</si>
  <si>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</si>
  <si>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</si>
  <si>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</si>
  <si>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</si>
  <si>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</si>
  <si>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</si>
  <si>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</si>
  <si>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</si>
  <si>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</si>
  <si>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</si>
  <si>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</si>
  <si>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</si>
  <si>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</si>
  <si>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</si>
  <si>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</si>
  <si>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</si>
  <si>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</si>
  <si>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</si>
  <si>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</si>
  <si>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</si>
  <si>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</si>
  <si>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</si>
  <si>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</si>
  <si>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</si>
  <si>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</si>
  <si>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</si>
  <si>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</si>
  <si>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</si>
  <si>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</si>
  <si>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</si>
  <si>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</si>
  <si>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</si>
  <si>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</si>
  <si>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</si>
  <si>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</si>
  <si>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</si>
  <si>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</si>
  <si>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</si>
  <si>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</si>
  <si>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</si>
  <si>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</si>
  <si>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</si>
  <si>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</si>
  <si>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</si>
  <si>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</si>
  <si>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</si>
  <si>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</si>
  <si>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</si>
  <si>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</si>
  <si>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</si>
  <si>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</si>
  <si>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</si>
  <si>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</si>
  <si>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</si>
  <si>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</si>
  <si>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</si>
  <si>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</si>
  <si>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</si>
  <si>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</si>
  <si>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</si>
  <si>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</si>
  <si>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</si>
  <si>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</si>
  <si>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</si>
  <si>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</si>
  <si>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</si>
  <si>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</si>
  <si>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</si>
  <si>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</si>
  <si>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</si>
  <si>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</si>
  <si>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</si>
  <si>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</si>
  <si>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</si>
  <si>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</si>
  <si>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</si>
  <si>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</si>
  <si>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</si>
  <si>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</si>
  <si>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</si>
  <si>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</si>
  <si>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</si>
  <si>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</si>
  <si>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</si>
  <si>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</si>
  <si>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</si>
  <si>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</si>
  <si>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</si>
  <si>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</si>
  <si>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</si>
  <si>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</si>
  <si>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</si>
  <si>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</si>
  <si>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</si>
  <si>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</si>
  <si>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</si>
  <si>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</si>
  <si>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</si>
  <si>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</si>
  <si>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</si>
  <si>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</si>
  <si>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</si>
  <si>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</si>
  <si>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</si>
  <si>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</si>
  <si>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</si>
  <si>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</si>
  <si>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</si>
  <si>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</si>
  <si>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</si>
  <si>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</si>
  <si>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</si>
  <si>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</si>
  <si>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</si>
  <si>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</si>
  <si>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</si>
  <si>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</si>
  <si>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</si>
  <si>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</si>
  <si>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</si>
  <si>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</si>
  <si>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</si>
  <si>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</si>
  <si>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</si>
  <si>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</si>
  <si>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</si>
  <si>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</si>
  <si>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</si>
  <si>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</si>
  <si>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</si>
  <si>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</si>
  <si>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</si>
  <si>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</si>
  <si>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</si>
  <si>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</si>
  <si>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</si>
  <si>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</si>
  <si>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</si>
  <si>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</si>
  <si>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</si>
  <si>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</si>
  <si>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</si>
  <si>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</si>
  <si>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</si>
  <si>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</si>
  <si>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</si>
  <si>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</si>
  <si>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</si>
  <si>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</si>
  <si>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</si>
  <si>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</si>
  <si>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</si>
  <si>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</si>
  <si>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</si>
  <si>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</si>
  <si>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</si>
  <si>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</si>
  <si>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</si>
  <si>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</si>
  <si>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</si>
  <si>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</si>
  <si>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</si>
  <si>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</si>
  <si>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</si>
  <si>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</si>
  <si>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</si>
  <si>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</si>
  <si>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</si>
  <si>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</si>
  <si>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</si>
  <si>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</si>
  <si>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</si>
  <si>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</si>
  <si>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</si>
  <si>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</si>
  <si>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</si>
  <si>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</si>
  <si>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</si>
  <si>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</si>
  <si>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</si>
  <si>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</si>
  <si>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</si>
  <si>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</si>
  <si>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</si>
  <si>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</si>
  <si>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</si>
  <si>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</si>
  <si>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</si>
  <si>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</si>
  <si>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</si>
  <si>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</si>
  <si>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</si>
  <si>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</si>
  <si>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AFIAS</t>
  </si>
  <si>
    <t>HbA1c Kontrolle</t>
  </si>
  <si>
    <t>AACOUK35</t>
  </si>
  <si>
    <r>
      <t xml:space="preserve">Level 1                 </t>
    </r>
    <r>
      <rPr>
        <b/>
        <sz val="12"/>
        <color rgb="FFFF0000"/>
        <rFont val="Arial"/>
        <family val="2"/>
      </rPr>
      <t>Lot. AAUXC78F</t>
    </r>
  </si>
  <si>
    <r>
      <rPr>
        <b/>
        <sz val="9"/>
        <rFont val="Arial"/>
        <family val="2"/>
      </rPr>
      <t xml:space="preserve">Level 1 </t>
    </r>
    <r>
      <rPr>
        <b/>
        <sz val="8"/>
        <color rgb="FFFF0000"/>
        <rFont val="Arial"/>
        <family val="2"/>
      </rPr>
      <t>Lot. AAUXC82F, AAUXC83F</t>
    </r>
  </si>
  <si>
    <r>
      <t xml:space="preserve">Level 2                 </t>
    </r>
    <r>
      <rPr>
        <b/>
        <sz val="12"/>
        <color rgb="FFFF0000"/>
        <rFont val="Arial"/>
        <family val="2"/>
      </rPr>
      <t>Lot. AAUXC78F</t>
    </r>
  </si>
  <si>
    <r>
      <rPr>
        <b/>
        <sz val="9"/>
        <rFont val="Arial"/>
        <family val="2"/>
      </rPr>
      <t xml:space="preserve">Level 2 </t>
    </r>
    <r>
      <rPr>
        <b/>
        <sz val="8"/>
        <color rgb="FFFF0000"/>
        <rFont val="Arial"/>
        <family val="2"/>
      </rPr>
      <t>Lot. AAUXC82F, AAUXC83F, AAULD02F</t>
    </r>
  </si>
  <si>
    <r>
      <t xml:space="preserve">Level 1 </t>
    </r>
    <r>
      <rPr>
        <b/>
        <sz val="8"/>
        <color rgb="FFFF0000"/>
        <rFont val="Arial"/>
        <family val="2"/>
      </rPr>
      <t>Lot. AAULC94F, AAULD01F, AAULD02F</t>
    </r>
  </si>
  <si>
    <r>
      <t xml:space="preserve">Level 2 </t>
    </r>
    <r>
      <rPr>
        <b/>
        <sz val="8"/>
        <color rgb="FFFF0000"/>
        <rFont val="Arial"/>
        <family val="2"/>
      </rPr>
      <t>Lot. AAULC94F, AAULD01F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</si>
</sst>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2"/>
      <color rgb="FFFF0000"/>
      <name val="Arial"/>
      <family val="2"/>
    </font>
    <font>
      <b/>
      <sz val="8"/>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quotePrefix="1"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6">
    <dxf>
      <fill>
        <patternFill patternType="lightUp">
          <fgColor theme="0" tint="-0.24994659260841701"/>
          <bgColor theme="0" tint="-4.9989318521683403E-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7"/>
    <tableColumn id="2" xr3:uid="{59B22583-81B7-4A1D-A326-B08B881A4C72}" name="Qualabtoleranz" dataDxfId="16"/>
    <tableColumn id="3" xr3:uid="{76921229-A9FC-4ED5-8067-99B992139DF6}" name="Herstellertoleranz" dataDxfId="15"/>
    <tableColumn id="4" xr3:uid="{59CCD0C8-6B96-4341-AE7C-F1C80F4C3270}" name="Einheit " dataDxfId="14"/>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3" dataDxfId="12">
  <autoFilter ref="Q6:Q9" xr:uid="{ED86DE10-AF89-430C-85B0-83AA3B699A9E}"/>
  <tableColumns count="1">
    <tableColumn id="1" xr3:uid="{B30DB705-0700-4BF8-AB0C-AF5CB25E41BD}" name="Spalte1" dataDxfId="11"/>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10" dataDxfId="9">
  <autoFilter ref="Q12:Q17" xr:uid="{F4A98236-B612-4103-8659-106C6CEFD33F}"/>
  <tableColumns count="1">
    <tableColumn id="1" xr3:uid="{15413E9B-5E87-419B-BA2A-716383922853}" name="Runden auf: "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7" dataDxfId="6">
  <autoFilter ref="Q20:Q23" xr:uid="{DE0318A8-5AEB-4DC3-BCED-45F485CFE159}"/>
  <tableColumns count="1">
    <tableColumn id="1" xr3:uid="{30A79CA8-AC18-4C30-873E-619AB9F50A10}" name="Verwendeter Zielwert" dataDxfId="5"/>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4" dataDxfId="3">
  <autoFilter ref="S12:S17" xr:uid="{6D175C87-1FC2-470E-B372-314774B94250}"/>
  <tableColumns count="1">
    <tableColumn id="1" xr3:uid="{B4C15B1F-9529-4432-8642-FD3418CF796A}" name="Kalibrationsfaktoren" dataDxfId="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1">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topLeftCell="A40" zoomScaleNormal="100" workbookViewId="0">
      <selection activeCell="T52" sqref="T52"/>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2" t="s">
        <v>25</v>
      </c>
      <c r="B1" s="163"/>
      <c r="C1" s="163" t="s">
        <v>261</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81"/>
      <c r="AV1" s="15"/>
      <c r="AW1" s="15"/>
      <c r="AX1" s="15"/>
      <c r="AY1" s="15"/>
      <c r="AZ1" s="15"/>
      <c r="BA1" s="15"/>
    </row>
    <row r="2" spans="1:56" ht="12.75" customHeight="1" x14ac:dyDescent="0.2">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82"/>
      <c r="AV2" s="15"/>
      <c r="AW2" s="15"/>
      <c r="AX2" s="15"/>
      <c r="AY2" s="15"/>
      <c r="AZ2" s="15"/>
      <c r="BA2" s="15"/>
    </row>
    <row r="3" spans="1:56" ht="30.75" customHeight="1" x14ac:dyDescent="0.2">
      <c r="A3" s="166" t="s">
        <v>24</v>
      </c>
      <c r="B3" s="167"/>
      <c r="C3" s="168" t="s">
        <v>262</v>
      </c>
      <c r="D3" s="168"/>
      <c r="E3" s="168"/>
      <c r="F3" s="168"/>
      <c r="G3" s="168"/>
      <c r="H3" s="168"/>
      <c r="I3" s="168"/>
      <c r="J3" s="168"/>
      <c r="K3" s="168"/>
      <c r="L3" s="168"/>
      <c r="M3" s="168"/>
      <c r="N3" s="168"/>
      <c r="O3" s="168"/>
      <c r="P3" s="168"/>
      <c r="Q3" s="168"/>
      <c r="R3" s="122"/>
      <c r="S3" s="122" t="s">
        <v>26</v>
      </c>
      <c r="T3" s="168" t="s">
        <v>263</v>
      </c>
      <c r="U3" s="168"/>
      <c r="V3" s="168"/>
      <c r="W3" s="168"/>
      <c r="X3" s="168"/>
      <c r="Y3" s="168"/>
      <c r="Z3" s="168"/>
      <c r="AA3" s="168"/>
      <c r="AB3" s="168"/>
      <c r="AC3" s="168"/>
      <c r="AD3" s="168"/>
      <c r="AE3" s="168"/>
      <c r="AF3" s="167" t="s">
        <v>28</v>
      </c>
      <c r="AG3" s="167"/>
      <c r="AH3" s="167"/>
      <c r="AI3" s="167"/>
      <c r="AJ3" s="167"/>
      <c r="AK3" s="183">
        <v>45962</v>
      </c>
      <c r="AL3" s="183"/>
      <c r="AM3" s="183"/>
      <c r="AN3" s="183"/>
      <c r="AO3" s="183"/>
      <c r="AP3" s="183"/>
      <c r="AQ3" s="183"/>
      <c r="AR3" s="183"/>
      <c r="AS3" s="183"/>
      <c r="AT3" s="183"/>
      <c r="AU3" s="184"/>
      <c r="AV3" s="17"/>
      <c r="AW3" s="17"/>
      <c r="AX3" s="17"/>
      <c r="AY3" s="17"/>
      <c r="AZ3" s="17"/>
      <c r="BA3" s="17"/>
    </row>
    <row r="4" spans="1:56" ht="14.25" customHeight="1" x14ac:dyDescent="0.2">
      <c r="A4" s="161" t="str">
        <f>IF(V4="","Welche Art von Vorlage wird benötigt? Wählen Sie im orangen Feld (rechts) aus.","")</f>
        <v/>
      </c>
      <c r="B4" s="161"/>
      <c r="C4" s="161"/>
      <c r="D4" s="161"/>
      <c r="E4" s="161"/>
      <c r="F4" s="161"/>
      <c r="G4" s="161"/>
      <c r="H4" s="161"/>
      <c r="I4" s="161"/>
      <c r="J4" s="161"/>
      <c r="K4" s="161"/>
      <c r="L4" s="161"/>
      <c r="M4" s="161"/>
      <c r="N4" s="161"/>
      <c r="O4" s="161"/>
      <c r="P4" s="161"/>
      <c r="Q4" s="161"/>
      <c r="R4" s="161"/>
      <c r="S4" s="161"/>
      <c r="T4" s="161"/>
      <c r="U4" s="161"/>
      <c r="V4" s="160" t="s">
        <v>32</v>
      </c>
      <c r="W4" s="160"/>
      <c r="X4" s="160"/>
      <c r="Y4" s="160"/>
      <c r="Z4" s="160"/>
      <c r="AA4" s="160"/>
      <c r="AB4" s="160"/>
      <c r="AC4" s="160"/>
      <c r="AD4" s="160"/>
      <c r="AE4" s="160"/>
      <c r="AF4" s="160"/>
      <c r="AG4" s="160"/>
      <c r="AH4" s="160"/>
      <c r="AI4" s="160"/>
      <c r="AJ4" s="160"/>
      <c r="AK4" s="160"/>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4" t="s">
        <v>112</v>
      </c>
      <c r="B5" s="155"/>
      <c r="C5" s="18"/>
      <c r="D5" s="130" t="s">
        <v>0</v>
      </c>
      <c r="E5" s="131"/>
      <c r="F5" s="131"/>
      <c r="G5" s="131"/>
      <c r="H5" s="131"/>
      <c r="I5" s="131"/>
      <c r="J5" s="131"/>
      <c r="K5" s="131"/>
      <c r="L5" s="131"/>
      <c r="M5" s="132"/>
      <c r="N5" s="158">
        <f>IFERROR(VLOOKUP(A5,'Qualabtoleranzen&amp;Einheiten'!$B$6:$E$200,2,FALSE),"")</f>
        <v>0.09</v>
      </c>
      <c r="O5" s="158"/>
      <c r="P5" s="158"/>
      <c r="Q5" s="159"/>
      <c r="R5" s="19"/>
      <c r="S5" s="154" t="s">
        <v>112</v>
      </c>
      <c r="T5" s="155"/>
      <c r="U5" s="18"/>
      <c r="V5" s="130" t="s">
        <v>0</v>
      </c>
      <c r="W5" s="131"/>
      <c r="X5" s="131"/>
      <c r="Y5" s="131"/>
      <c r="Z5" s="131"/>
      <c r="AA5" s="131"/>
      <c r="AB5" s="131"/>
      <c r="AC5" s="131"/>
      <c r="AD5" s="131"/>
      <c r="AE5" s="132"/>
      <c r="AF5" s="158">
        <f>IFERROR(VLOOKUP(S5,'Qualabtoleranzen&amp;Einheiten'!$B$6:$E$200,2,FALSE),"")</f>
        <v>0.09</v>
      </c>
      <c r="AG5" s="158"/>
      <c r="AH5" s="158"/>
      <c r="AI5" s="159"/>
      <c r="AJ5" s="40"/>
      <c r="AK5" s="154" t="s">
        <v>112</v>
      </c>
      <c r="AL5" s="155"/>
      <c r="AM5" s="18"/>
      <c r="AN5" s="130" t="s">
        <v>0</v>
      </c>
      <c r="AO5" s="131"/>
      <c r="AP5" s="131"/>
      <c r="AQ5" s="131"/>
      <c r="AR5" s="131"/>
      <c r="AS5" s="131"/>
      <c r="AT5" s="131"/>
      <c r="AU5" s="131"/>
      <c r="AV5" s="131"/>
      <c r="AW5" s="132"/>
      <c r="AX5" s="158">
        <f>IFERROR(VLOOKUP(AK5,'Qualabtoleranzen&amp;Einheiten'!$B$6:$E$200,2,FALSE),"")</f>
        <v>0.09</v>
      </c>
      <c r="AY5" s="158"/>
      <c r="AZ5" s="158"/>
      <c r="BA5" s="159"/>
    </row>
    <row r="6" spans="1:56" ht="12.75" customHeight="1" x14ac:dyDescent="0.2">
      <c r="A6" s="156"/>
      <c r="B6" s="157"/>
      <c r="C6" s="18"/>
      <c r="D6" s="130" t="s">
        <v>8</v>
      </c>
      <c r="E6" s="131"/>
      <c r="F6" s="131"/>
      <c r="G6" s="131"/>
      <c r="H6" s="131"/>
      <c r="I6" s="131"/>
      <c r="J6" s="131"/>
      <c r="K6" s="131"/>
      <c r="L6" s="131"/>
      <c r="M6" s="132"/>
      <c r="N6" s="158">
        <f>IFERROR(VLOOKUP(A5,'Qualabtoleranzen&amp;Einheiten'!$B$6:$E$200,3,FALSE),"")</f>
        <v>0.09</v>
      </c>
      <c r="O6" s="158"/>
      <c r="P6" s="158"/>
      <c r="Q6" s="159"/>
      <c r="R6" s="19"/>
      <c r="S6" s="156"/>
      <c r="T6" s="157"/>
      <c r="U6" s="18"/>
      <c r="V6" s="130" t="s">
        <v>8</v>
      </c>
      <c r="W6" s="131"/>
      <c r="X6" s="131"/>
      <c r="Y6" s="131"/>
      <c r="Z6" s="131"/>
      <c r="AA6" s="131"/>
      <c r="AB6" s="131"/>
      <c r="AC6" s="131"/>
      <c r="AD6" s="131"/>
      <c r="AE6" s="132"/>
      <c r="AF6" s="158">
        <f>IFERROR(VLOOKUP(S5,'Qualabtoleranzen&amp;Einheiten'!$B$6:$E$200,3,FALSE),"")</f>
        <v>0.09</v>
      </c>
      <c r="AG6" s="158"/>
      <c r="AH6" s="158"/>
      <c r="AI6" s="159"/>
      <c r="AJ6" s="40"/>
      <c r="AK6" s="156"/>
      <c r="AL6" s="157"/>
      <c r="AM6" s="18"/>
      <c r="AN6" s="130" t="s">
        <v>8</v>
      </c>
      <c r="AO6" s="131"/>
      <c r="AP6" s="131"/>
      <c r="AQ6" s="131"/>
      <c r="AR6" s="131"/>
      <c r="AS6" s="131"/>
      <c r="AT6" s="131"/>
      <c r="AU6" s="131"/>
      <c r="AV6" s="131"/>
      <c r="AW6" s="132"/>
      <c r="AX6" s="158">
        <f>IFERROR(VLOOKUP(AK5,'Qualabtoleranzen&amp;Einheiten'!$B$6:$E$200,3,FALSE),"")</f>
        <v>0.09</v>
      </c>
      <c r="AY6" s="158"/>
      <c r="AZ6" s="158"/>
      <c r="BA6" s="159"/>
    </row>
    <row r="7" spans="1:56" ht="12.75" customHeight="1" x14ac:dyDescent="0.2">
      <c r="A7" s="142" t="s">
        <v>264</v>
      </c>
      <c r="B7" s="143"/>
      <c r="C7" s="18"/>
      <c r="D7" s="133" t="str">
        <f>IF(AND($V$4="Eine Vorlage zur Zielwertermittlung",NOT(L7="----------")),"neuer Zielwert",IF(NOT($V$4="Eine Vorlage zur Zielwertermittlung"),"Zielwert",""))</f>
        <v>Zielwert</v>
      </c>
      <c r="E7" s="134"/>
      <c r="F7" s="134"/>
      <c r="G7" s="134"/>
      <c r="H7" s="134"/>
      <c r="I7" s="134"/>
      <c r="J7" s="134"/>
      <c r="K7" s="135"/>
      <c r="L7" s="146">
        <v>5.7</v>
      </c>
      <c r="M7" s="146"/>
      <c r="N7" s="146"/>
      <c r="O7" s="147" t="str">
        <f>IFERROR(VLOOKUP(A5,'Qualabtoleranzen&amp;Einheiten'!$B$6:$E$200,4,FALSE),"Einheit")</f>
        <v>%</v>
      </c>
      <c r="P7" s="148"/>
      <c r="Q7" s="149"/>
      <c r="R7" s="19"/>
      <c r="S7" s="150" t="s">
        <v>265</v>
      </c>
      <c r="T7" s="151"/>
      <c r="U7" s="18"/>
      <c r="V7" s="133" t="str">
        <f>IF(AND($V$4="Eine Vorlage zur Zielwertermittlung",NOT(AD7="----------")),"neuer Zielwert",IF(NOT($V$4="Eine Vorlage zur Zielwertermittlung"),"Zielwert",""))</f>
        <v>Zielwert</v>
      </c>
      <c r="W7" s="134"/>
      <c r="X7" s="134"/>
      <c r="Y7" s="134"/>
      <c r="Z7" s="134"/>
      <c r="AA7" s="134"/>
      <c r="AB7" s="134"/>
      <c r="AC7" s="135"/>
      <c r="AD7" s="146">
        <v>5.5</v>
      </c>
      <c r="AE7" s="146"/>
      <c r="AF7" s="146"/>
      <c r="AG7" s="147" t="str">
        <f>IFERROR(VLOOKUP(S5,'Qualabtoleranzen&amp;Einheiten'!$B$6:$E$200,4,FALSE),"Einheit")</f>
        <v>%</v>
      </c>
      <c r="AH7" s="148"/>
      <c r="AI7" s="149"/>
      <c r="AJ7" s="40"/>
      <c r="AK7" s="150" t="s">
        <v>268</v>
      </c>
      <c r="AL7" s="151"/>
      <c r="AM7" s="18"/>
      <c r="AN7" s="133" t="str">
        <f>IF(AND($V$4="Eine Vorlage zur Zielwertermittlung",NOT(AV7="----------")),"neuer Zielwert",IF(NOT($V$4="Eine Vorlage zur Zielwertermittlung"),"Zielwert",""))</f>
        <v>Zielwert</v>
      </c>
      <c r="AO7" s="134"/>
      <c r="AP7" s="134"/>
      <c r="AQ7" s="134"/>
      <c r="AR7" s="134"/>
      <c r="AS7" s="134"/>
      <c r="AT7" s="134"/>
      <c r="AU7" s="135"/>
      <c r="AV7" s="146">
        <v>5.6</v>
      </c>
      <c r="AW7" s="146"/>
      <c r="AX7" s="146"/>
      <c r="AY7" s="147" t="str">
        <f>IFERROR(VLOOKUP(AK5,'Qualabtoleranzen&amp;Einheiten'!$B$6:$E$200,4,FALSE),"Einheit")</f>
        <v>%</v>
      </c>
      <c r="AZ7" s="148"/>
      <c r="BA7" s="149"/>
    </row>
    <row r="8" spans="1:56" ht="12.75" customHeight="1" x14ac:dyDescent="0.2">
      <c r="A8" s="144"/>
      <c r="B8" s="145"/>
      <c r="C8" s="18"/>
      <c r="D8" s="169" t="str">
        <f>IF(L8="","","Standardabweichung")</f>
        <v>Standardabweichung</v>
      </c>
      <c r="E8" s="169"/>
      <c r="F8" s="169"/>
      <c r="G8" s="169"/>
      <c r="H8" s="169"/>
      <c r="I8" s="169"/>
      <c r="J8" s="169"/>
      <c r="K8" s="169"/>
      <c r="L8" s="17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v>
      </c>
      <c r="M8" s="170"/>
      <c r="N8" s="170"/>
      <c r="O8" s="136" t="str">
        <f>IF(L8="","",O7)</f>
        <v>%</v>
      </c>
      <c r="P8" s="136"/>
      <c r="Q8" s="136"/>
      <c r="R8" s="19"/>
      <c r="S8" s="152"/>
      <c r="T8" s="153"/>
      <c r="U8" s="18"/>
      <c r="V8" s="169" t="str">
        <f>IF(AD8="","","Standardabweichung")</f>
        <v>Standardabweichung</v>
      </c>
      <c r="W8" s="169"/>
      <c r="X8" s="169"/>
      <c r="Y8" s="169"/>
      <c r="Z8" s="169"/>
      <c r="AA8" s="169"/>
      <c r="AB8" s="169"/>
      <c r="AC8" s="169"/>
      <c r="AD8" s="17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0.2</v>
      </c>
      <c r="AE8" s="170"/>
      <c r="AF8" s="170"/>
      <c r="AG8" s="136" t="str">
        <f>IF(AD8="","",AG7)</f>
        <v>%</v>
      </c>
      <c r="AH8" s="136"/>
      <c r="AI8" s="136"/>
      <c r="AJ8" s="40"/>
      <c r="AK8" s="152"/>
      <c r="AL8" s="153"/>
      <c r="AM8" s="18"/>
      <c r="AN8" s="169" t="str">
        <f>IF(AV8="","","Standardabweichung")</f>
        <v>Standardabweichung</v>
      </c>
      <c r="AO8" s="169"/>
      <c r="AP8" s="169"/>
      <c r="AQ8" s="169"/>
      <c r="AR8" s="169"/>
      <c r="AS8" s="169"/>
      <c r="AT8" s="169"/>
      <c r="AU8" s="169"/>
      <c r="AV8" s="170">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70"/>
      <c r="AX8" s="170"/>
      <c r="AY8" s="136" t="str">
        <f>IF(AV8="","",AY7)</f>
        <v>%</v>
      </c>
      <c r="AZ8" s="136"/>
      <c r="BA8" s="136"/>
    </row>
    <row r="9" spans="1:56" ht="13.5" x14ac:dyDescent="0.25">
      <c r="A9" s="60" t="str">
        <f>IF($V$4="Eine Vorlage zur Zielwertüberwachung","Verwendeter ZW =","")</f>
        <v/>
      </c>
      <c r="B9" s="172" t="s">
        <v>34</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60"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60"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8" t="s">
        <v>1</v>
      </c>
      <c r="B10" s="42" t="str">
        <f>O7</f>
        <v>%</v>
      </c>
      <c r="C10" s="43"/>
      <c r="D10" s="140" t="s">
        <v>2</v>
      </c>
      <c r="E10" s="141"/>
      <c r="F10" s="140" t="s">
        <v>3</v>
      </c>
      <c r="G10" s="141"/>
      <c r="H10" s="140" t="s">
        <v>4</v>
      </c>
      <c r="I10" s="141"/>
      <c r="J10" s="139" t="str">
        <f>IF(AND($V$4="Eine Vorlage zur Zielwertüberwachung",B9="errechneter Mw"),"Mw","Zw")</f>
        <v>Zw</v>
      </c>
      <c r="K10" s="141"/>
      <c r="L10" s="139" t="s">
        <v>5</v>
      </c>
      <c r="M10" s="137"/>
      <c r="N10" s="140" t="s">
        <v>6</v>
      </c>
      <c r="O10" s="137"/>
      <c r="P10" s="136" t="s">
        <v>7</v>
      </c>
      <c r="Q10" s="137"/>
      <c r="R10" s="21"/>
      <c r="S10" s="48" t="s">
        <v>1</v>
      </c>
      <c r="T10" s="42" t="str">
        <f>AG7</f>
        <v>%</v>
      </c>
      <c r="U10" s="43"/>
      <c r="V10" s="140" t="s">
        <v>2</v>
      </c>
      <c r="W10" s="141"/>
      <c r="X10" s="140" t="s">
        <v>3</v>
      </c>
      <c r="Y10" s="141"/>
      <c r="Z10" s="140" t="s">
        <v>4</v>
      </c>
      <c r="AA10" s="141"/>
      <c r="AB10" s="139" t="str">
        <f>IF(AND($V$4="Eine Vorlage zur Zielwertüberwachung",T9="errechneter Mw"),"Mw","Zw")</f>
        <v>Zw</v>
      </c>
      <c r="AC10" s="141"/>
      <c r="AD10" s="139" t="s">
        <v>5</v>
      </c>
      <c r="AE10" s="137"/>
      <c r="AF10" s="140" t="s">
        <v>6</v>
      </c>
      <c r="AG10" s="137"/>
      <c r="AH10" s="136" t="s">
        <v>7</v>
      </c>
      <c r="AI10" s="137"/>
      <c r="AJ10" s="40"/>
      <c r="AK10" s="48" t="s">
        <v>1</v>
      </c>
      <c r="AL10" s="42" t="str">
        <f>AY7</f>
        <v>%</v>
      </c>
      <c r="AM10" s="43"/>
      <c r="AN10" s="140" t="s">
        <v>2</v>
      </c>
      <c r="AO10" s="141"/>
      <c r="AP10" s="140" t="s">
        <v>3</v>
      </c>
      <c r="AQ10" s="141"/>
      <c r="AR10" s="140" t="s">
        <v>4</v>
      </c>
      <c r="AS10" s="141"/>
      <c r="AT10" s="139" t="str">
        <f>IF(AND($V$4="Eine Vorlage zur Zielwertüberwachung",AL9="errechneter Mw"),"Mw","Zw")</f>
        <v>Zw</v>
      </c>
      <c r="AU10" s="141"/>
      <c r="AV10" s="139" t="s">
        <v>5</v>
      </c>
      <c r="AW10" s="137"/>
      <c r="AX10" s="140" t="s">
        <v>6</v>
      </c>
      <c r="AY10" s="137"/>
      <c r="AZ10" s="136" t="s">
        <v>7</v>
      </c>
      <c r="BA10" s="137"/>
      <c r="BC10" s="175" t="s">
        <v>260</v>
      </c>
      <c r="BD10" s="176"/>
    </row>
    <row r="11" spans="1:56" s="22" customFormat="1" x14ac:dyDescent="0.2">
      <c r="A11" s="44" t="s">
        <v>9</v>
      </c>
      <c r="B11" s="47" t="s">
        <v>27</v>
      </c>
      <c r="C11" s="43"/>
      <c r="D11" s="12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5.1999999999999993</v>
      </c>
      <c r="E11" s="128"/>
      <c r="F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5.3999999999999995</v>
      </c>
      <c r="G11" s="128"/>
      <c r="H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5.6</v>
      </c>
      <c r="I11" s="128"/>
      <c r="J11" s="129"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5.7</v>
      </c>
      <c r="K11" s="128"/>
      <c r="L11" s="12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5.8</v>
      </c>
      <c r="M11" s="128"/>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v>
      </c>
      <c r="O11" s="126"/>
      <c r="P11" s="12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v>
      </c>
      <c r="Q11" s="128"/>
      <c r="R11" s="41"/>
      <c r="S11" s="44" t="s">
        <v>9</v>
      </c>
      <c r="T11" s="47" t="s">
        <v>27</v>
      </c>
      <c r="U11" s="43"/>
      <c r="V11" s="12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5.0999999999999996</v>
      </c>
      <c r="W11" s="128"/>
      <c r="X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5.1999999999999993</v>
      </c>
      <c r="Y11" s="128"/>
      <c r="Z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5.3999999999999995</v>
      </c>
      <c r="AA11" s="128"/>
      <c r="AB11" s="129"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5.5</v>
      </c>
      <c r="AC11" s="128"/>
      <c r="AD11" s="12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v>
      </c>
      <c r="AE11" s="128"/>
      <c r="AF11" s="12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v>
      </c>
      <c r="AG11" s="128"/>
      <c r="AH11" s="12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5.9</v>
      </c>
      <c r="AI11" s="128"/>
      <c r="AJ11" s="40"/>
      <c r="AK11" s="44" t="s">
        <v>9</v>
      </c>
      <c r="AL11" s="47" t="s">
        <v>27</v>
      </c>
      <c r="AM11" s="43"/>
      <c r="AN11" s="12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5.0999999999999996</v>
      </c>
      <c r="AO11" s="128"/>
      <c r="AP11" s="12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5.3</v>
      </c>
      <c r="AQ11" s="128"/>
      <c r="AR11" s="12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5.5</v>
      </c>
      <c r="AS11" s="128"/>
      <c r="AT11" s="129"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5.6</v>
      </c>
      <c r="AU11" s="128"/>
      <c r="AV11" s="12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5.7</v>
      </c>
      <c r="AW11" s="128"/>
      <c r="AX11" s="12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5.9</v>
      </c>
      <c r="AY11" s="128"/>
      <c r="AZ11" s="12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6.1</v>
      </c>
      <c r="BA11" s="128"/>
      <c r="BC11" s="177"/>
      <c r="BD11" s="178"/>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37</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9"/>
      <c r="BD13" s="180"/>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9"/>
      <c r="BD14" s="180"/>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9"/>
      <c r="BD15" s="180"/>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9"/>
      <c r="BD16" s="180"/>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9"/>
      <c r="BD17" s="180"/>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9"/>
      <c r="BD18" s="180"/>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9"/>
      <c r="BD19" s="180"/>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9"/>
      <c r="BD20" s="180"/>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9"/>
      <c r="BD21" s="180"/>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9"/>
      <c r="BD22" s="180"/>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9"/>
      <c r="BD23" s="180"/>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9"/>
      <c r="BD24" s="180"/>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9"/>
      <c r="BD25" s="180"/>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9"/>
      <c r="BD26" s="180"/>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9"/>
      <c r="BD27" s="180"/>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9"/>
      <c r="BD28" s="180"/>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9"/>
      <c r="BD29" s="180"/>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9"/>
      <c r="BD30" s="180"/>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9"/>
      <c r="BD31" s="180"/>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9"/>
      <c r="BD32" s="180"/>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9"/>
      <c r="BD33" s="180"/>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9"/>
      <c r="BD34" s="180"/>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9"/>
      <c r="BD35" s="180"/>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9"/>
      <c r="BD36" s="180"/>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9"/>
      <c r="BD37" s="180"/>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4" t="s">
        <v>112</v>
      </c>
      <c r="B41" s="155"/>
      <c r="C41" s="18"/>
      <c r="D41" s="130" t="s">
        <v>0</v>
      </c>
      <c r="E41" s="131"/>
      <c r="F41" s="131"/>
      <c r="G41" s="131"/>
      <c r="H41" s="131"/>
      <c r="I41" s="131"/>
      <c r="J41" s="131"/>
      <c r="K41" s="131"/>
      <c r="L41" s="131"/>
      <c r="M41" s="132"/>
      <c r="N41" s="158">
        <f>IFERROR(VLOOKUP(A41,'Qualabtoleranzen&amp;Einheiten'!$B$6:$E$200,2,FALSE),"")</f>
        <v>0.09</v>
      </c>
      <c r="O41" s="158"/>
      <c r="P41" s="158"/>
      <c r="Q41" s="159"/>
      <c r="R41" s="19"/>
      <c r="S41" s="154" t="s">
        <v>112</v>
      </c>
      <c r="T41" s="155"/>
      <c r="U41" s="18"/>
      <c r="V41" s="130" t="s">
        <v>0</v>
      </c>
      <c r="W41" s="131"/>
      <c r="X41" s="131"/>
      <c r="Y41" s="131"/>
      <c r="Z41" s="131"/>
      <c r="AA41" s="131"/>
      <c r="AB41" s="131"/>
      <c r="AC41" s="131"/>
      <c r="AD41" s="131"/>
      <c r="AE41" s="132"/>
      <c r="AF41" s="158">
        <f>IFERROR(VLOOKUP(S41,'Qualabtoleranzen&amp;Einheiten'!$B$6:$E$200,2,FALSE),"")</f>
        <v>0.09</v>
      </c>
      <c r="AG41" s="158"/>
      <c r="AH41" s="158"/>
      <c r="AI41" s="159"/>
      <c r="AJ41" s="19"/>
      <c r="AK41" s="154" t="s">
        <v>112</v>
      </c>
      <c r="AL41" s="155"/>
      <c r="AM41" s="18"/>
      <c r="AN41" s="130" t="s">
        <v>0</v>
      </c>
      <c r="AO41" s="131"/>
      <c r="AP41" s="131"/>
      <c r="AQ41" s="131"/>
      <c r="AR41" s="131"/>
      <c r="AS41" s="131"/>
      <c r="AT41" s="131"/>
      <c r="AU41" s="131"/>
      <c r="AV41" s="131"/>
      <c r="AW41" s="132"/>
      <c r="AX41" s="158">
        <f>IFERROR(VLOOKUP(AK41,'Qualabtoleranzen&amp;Einheiten'!$B$6:$E$200,2,FALSE),"")</f>
        <v>0.09</v>
      </c>
      <c r="AY41" s="158"/>
      <c r="AZ41" s="158"/>
      <c r="BA41" s="159"/>
    </row>
    <row r="42" spans="1:56" ht="12.75" customHeight="1" x14ac:dyDescent="0.2">
      <c r="A42" s="156"/>
      <c r="B42" s="157"/>
      <c r="C42" s="18"/>
      <c r="D42" s="130" t="s">
        <v>8</v>
      </c>
      <c r="E42" s="131"/>
      <c r="F42" s="131"/>
      <c r="G42" s="131"/>
      <c r="H42" s="131"/>
      <c r="I42" s="131"/>
      <c r="J42" s="131"/>
      <c r="K42" s="131"/>
      <c r="L42" s="131"/>
      <c r="M42" s="132"/>
      <c r="N42" s="158">
        <f>IFERROR(VLOOKUP(A41,'Qualabtoleranzen&amp;Einheiten'!$B$6:$E$200,3,FALSE),"")</f>
        <v>0.09</v>
      </c>
      <c r="O42" s="158"/>
      <c r="P42" s="158"/>
      <c r="Q42" s="159"/>
      <c r="R42" s="19"/>
      <c r="S42" s="156"/>
      <c r="T42" s="157"/>
      <c r="U42" s="18"/>
      <c r="V42" s="130" t="s">
        <v>8</v>
      </c>
      <c r="W42" s="131"/>
      <c r="X42" s="131"/>
      <c r="Y42" s="131"/>
      <c r="Z42" s="131"/>
      <c r="AA42" s="131"/>
      <c r="AB42" s="131"/>
      <c r="AC42" s="131"/>
      <c r="AD42" s="131"/>
      <c r="AE42" s="132"/>
      <c r="AF42" s="158">
        <f>IFERROR(VLOOKUP(S41,'Qualabtoleranzen&amp;Einheiten'!$B$6:$E$200,3,FALSE),"")</f>
        <v>0.09</v>
      </c>
      <c r="AG42" s="158"/>
      <c r="AH42" s="158"/>
      <c r="AI42" s="159"/>
      <c r="AJ42" s="19"/>
      <c r="AK42" s="156"/>
      <c r="AL42" s="157"/>
      <c r="AM42" s="18"/>
      <c r="AN42" s="130" t="s">
        <v>8</v>
      </c>
      <c r="AO42" s="131"/>
      <c r="AP42" s="131"/>
      <c r="AQ42" s="131"/>
      <c r="AR42" s="131"/>
      <c r="AS42" s="131"/>
      <c r="AT42" s="131"/>
      <c r="AU42" s="131"/>
      <c r="AV42" s="131"/>
      <c r="AW42" s="132"/>
      <c r="AX42" s="158">
        <f>IFERROR(VLOOKUP(AK41,'Qualabtoleranzen&amp;Einheiten'!$B$6:$E$200,3,FALSE),"")</f>
        <v>0.09</v>
      </c>
      <c r="AY42" s="158"/>
      <c r="AZ42" s="158"/>
      <c r="BA42" s="159"/>
    </row>
    <row r="43" spans="1:56" s="22" customFormat="1" ht="12.75" customHeight="1" x14ac:dyDescent="0.2">
      <c r="A43" s="142" t="s">
        <v>266</v>
      </c>
      <c r="B43" s="143"/>
      <c r="C43" s="18"/>
      <c r="D43" s="133" t="str">
        <f>IF(AND($V$4="Eine Vorlage zur Zielwertermittlung",NOT(L43="----------")),"neuer Zielwert",IF(NOT($V$4="Eine Vorlage zur Zielwertermittlung"),"Zielwert",""))</f>
        <v>Zielwert</v>
      </c>
      <c r="E43" s="134"/>
      <c r="F43" s="134"/>
      <c r="G43" s="134"/>
      <c r="H43" s="134"/>
      <c r="I43" s="134"/>
      <c r="J43" s="134"/>
      <c r="K43" s="135"/>
      <c r="L43" s="146">
        <v>10.9</v>
      </c>
      <c r="M43" s="146"/>
      <c r="N43" s="146"/>
      <c r="O43" s="147" t="str">
        <f>IFERROR(VLOOKUP(A41,'Qualabtoleranzen&amp;Einheiten'!$B$6:$E$200,4,FALSE),"Einheit")</f>
        <v>%</v>
      </c>
      <c r="P43" s="148"/>
      <c r="Q43" s="149"/>
      <c r="R43" s="19"/>
      <c r="S43" s="150" t="s">
        <v>267</v>
      </c>
      <c r="T43" s="151"/>
      <c r="U43" s="18"/>
      <c r="V43" s="133" t="str">
        <f>IF(AND($V$4="Eine Vorlage zur Zielwertermittlung",NOT(AD43="----------")),"neuer Zielwert",IF(NOT($V$4="Eine Vorlage zur Zielwertermittlung"),"Zielwert",""))</f>
        <v>Zielwert</v>
      </c>
      <c r="W43" s="134"/>
      <c r="X43" s="134"/>
      <c r="Y43" s="134"/>
      <c r="Z43" s="134"/>
      <c r="AA43" s="134"/>
      <c r="AB43" s="134"/>
      <c r="AC43" s="135"/>
      <c r="AD43" s="146">
        <v>9.8000000000000007</v>
      </c>
      <c r="AE43" s="146"/>
      <c r="AF43" s="146"/>
      <c r="AG43" s="147" t="str">
        <f>IFERROR(VLOOKUP(S41,'Qualabtoleranzen&amp;Einheiten'!$B$6:$E$200,4,FALSE),"Einheit")</f>
        <v>%</v>
      </c>
      <c r="AH43" s="148"/>
      <c r="AI43" s="149"/>
      <c r="AJ43" s="19"/>
      <c r="AK43" s="150" t="s">
        <v>269</v>
      </c>
      <c r="AL43" s="151"/>
      <c r="AM43" s="18"/>
      <c r="AN43" s="133" t="str">
        <f>IF(AND($V$4="Eine Vorlage zur Zielwertermittlung",NOT(AV43="----------")),"neuer Zielwert",IF(NOT($V$4="Eine Vorlage zur Zielwertermittlung"),"Zielwert",""))</f>
        <v>Zielwert</v>
      </c>
      <c r="AO43" s="134"/>
      <c r="AP43" s="134"/>
      <c r="AQ43" s="134"/>
      <c r="AR43" s="134"/>
      <c r="AS43" s="134"/>
      <c r="AT43" s="134"/>
      <c r="AU43" s="135"/>
      <c r="AV43" s="146">
        <v>10.1</v>
      </c>
      <c r="AW43" s="146"/>
      <c r="AX43" s="146"/>
      <c r="AY43" s="147" t="str">
        <f>IFERROR(VLOOKUP(AK41,'Qualabtoleranzen&amp;Einheiten'!$B$6:$E$200,4,FALSE),"Einheit")</f>
        <v>%</v>
      </c>
      <c r="AZ43" s="148"/>
      <c r="BA43" s="149"/>
      <c r="BC43" s="16"/>
    </row>
    <row r="44" spans="1:56" s="22" customFormat="1" ht="12.75" customHeight="1" x14ac:dyDescent="0.2">
      <c r="A44" s="144"/>
      <c r="B44" s="145"/>
      <c r="C44" s="18"/>
      <c r="D44" s="169" t="str">
        <f>IF(L44="","","Standardabweichung")</f>
        <v>Standardabweichung</v>
      </c>
      <c r="E44" s="169"/>
      <c r="F44" s="169"/>
      <c r="G44" s="169"/>
      <c r="H44" s="169"/>
      <c r="I44" s="169"/>
      <c r="J44" s="169"/>
      <c r="K44" s="169"/>
      <c r="L44" s="170">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0.3</v>
      </c>
      <c r="M44" s="170"/>
      <c r="N44" s="170"/>
      <c r="O44" s="136" t="str">
        <f>IF(L44="","",O43)</f>
        <v>%</v>
      </c>
      <c r="P44" s="136"/>
      <c r="Q44" s="136"/>
      <c r="R44" s="19"/>
      <c r="S44" s="152"/>
      <c r="T44" s="153"/>
      <c r="U44" s="18"/>
      <c r="V44" s="169" t="str">
        <f>IF(AD44="","","Standardabweichung")</f>
        <v>Standardabweichung</v>
      </c>
      <c r="W44" s="169"/>
      <c r="X44" s="169"/>
      <c r="Y44" s="169"/>
      <c r="Z44" s="169"/>
      <c r="AA44" s="169"/>
      <c r="AB44" s="169"/>
      <c r="AC44" s="169"/>
      <c r="AD44" s="170">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0.3</v>
      </c>
      <c r="AE44" s="170"/>
      <c r="AF44" s="170"/>
      <c r="AG44" s="136" t="str">
        <f>IF(AD44="","",AG43)</f>
        <v>%</v>
      </c>
      <c r="AH44" s="136"/>
      <c r="AI44" s="136"/>
      <c r="AJ44" s="19"/>
      <c r="AK44" s="152"/>
      <c r="AL44" s="153"/>
      <c r="AM44" s="18"/>
      <c r="AN44" s="169" t="str">
        <f>IF(AV44="","","Standardabweichung")</f>
        <v>Standardabweichung</v>
      </c>
      <c r="AO44" s="169"/>
      <c r="AP44" s="169"/>
      <c r="AQ44" s="169"/>
      <c r="AR44" s="169"/>
      <c r="AS44" s="169"/>
      <c r="AT44" s="169"/>
      <c r="AU44" s="169"/>
      <c r="AV44" s="170">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0.3</v>
      </c>
      <c r="AW44" s="170"/>
      <c r="AX44" s="170"/>
      <c r="AY44" s="136" t="str">
        <f>IF(AV44="","",AY43)</f>
        <v>%</v>
      </c>
      <c r="AZ44" s="136"/>
      <c r="BA44" s="136"/>
      <c r="BC44" s="16"/>
    </row>
    <row r="45" spans="1:56" ht="13.5" x14ac:dyDescent="0.25">
      <c r="A45" s="60" t="str">
        <f>IF($V$4="Eine Vorlage zur Zielwertüberwachung","Verwendeter ZW =","")</f>
        <v/>
      </c>
      <c r="B45" s="172" t="s">
        <v>34</v>
      </c>
      <c r="C45" s="172"/>
      <c r="D45" s="173" t="str">
        <f>IF(AND($V$4="Eine Vorlage zur Zielwertüberwachung",NOT(O45="")),"errechneter Mittelwert:","")</f>
        <v/>
      </c>
      <c r="E45" s="173"/>
      <c r="F45" s="173"/>
      <c r="G45" s="173"/>
      <c r="H45" s="173"/>
      <c r="I45" s="173"/>
      <c r="J45" s="173"/>
      <c r="K45" s="173"/>
      <c r="L45" s="173"/>
      <c r="M45" s="173"/>
      <c r="N45" s="173"/>
      <c r="O45" s="174" t="str" cm="1">
        <f t="array" ref="O45">IF(OR(AND(B49:B73=""),NOT($V$4="Eine Vorlage zur Zielwertüberwachung")),"",ROUND(AVERAGE(B49:B73),IF(B48="0 Komastellen",0,IF(B48="1 Komastelle",1,IF(B48="2 Komastellen",2,IF(B48="3 Komastellen",3,1))))))</f>
        <v/>
      </c>
      <c r="P45" s="174"/>
      <c r="Q45" s="174"/>
      <c r="R45" s="20"/>
      <c r="S45" s="60" t="str">
        <f>IF($V$4="Eine Vorlage zur Zielwertüberwachung","Verwendeter ZW =","")</f>
        <v/>
      </c>
      <c r="T45" s="172" t="s">
        <v>34</v>
      </c>
      <c r="U45" s="172"/>
      <c r="V45" s="173" t="str">
        <f>IF(AND($V$4="Eine Vorlage zur Zielwertüberwachung",NOT(AG45="")),"errechneter Mittelwert:","")</f>
        <v/>
      </c>
      <c r="W45" s="173"/>
      <c r="X45" s="173"/>
      <c r="Y45" s="173"/>
      <c r="Z45" s="173"/>
      <c r="AA45" s="173"/>
      <c r="AB45" s="173"/>
      <c r="AC45" s="173"/>
      <c r="AD45" s="173"/>
      <c r="AE45" s="173"/>
      <c r="AF45" s="173"/>
      <c r="AG45" s="174" t="str" cm="1">
        <f t="array" ref="AG45">IF(OR(AND(T49:T73=""),NOT($V$4="Eine Vorlage zur Zielwertüberwachung")),"",ROUND(AVERAGE(T49:T73),IF(T48="0 Komastellen",0,IF(T48="1 Komastelle",1,IF(T48="2 Komastellen",2,IF(T48="3 Komastellen",3,1))))))</f>
        <v/>
      </c>
      <c r="AH45" s="174"/>
      <c r="AI45" s="174"/>
      <c r="AK45" s="60" t="str">
        <f>IF($V$4="Eine Vorlage zur Zielwertüberwachung","Verwendeter ZW =","")</f>
        <v/>
      </c>
      <c r="AL45" s="172" t="s">
        <v>34</v>
      </c>
      <c r="AM45" s="172"/>
      <c r="AN45" s="173" t="str">
        <f>IF(AND($V$4="Eine Vorlage zur Zielwertüberwachung",NOT(AY45="")),"errechneter Mittelwert:","")</f>
        <v/>
      </c>
      <c r="AO45" s="173"/>
      <c r="AP45" s="173"/>
      <c r="AQ45" s="173"/>
      <c r="AR45" s="173"/>
      <c r="AS45" s="173"/>
      <c r="AT45" s="173"/>
      <c r="AU45" s="173"/>
      <c r="AV45" s="173"/>
      <c r="AW45" s="173"/>
      <c r="AX45" s="173"/>
      <c r="AY45" s="174" t="str" cm="1">
        <f t="array" ref="AY45">IF(OR(AND(AL49:AL73=""),NOT($V$4="Eine Vorlage zur Zielwertüberwachung")),"",ROUND(AVERAGE(AL49:AL73),IF(AL48="0 Komastellen",0,IF(AL48="1 Komastelle",1,IF(AL48="2 Komastellen",2,IF(AL48="3 Komastellen",3,1))))))</f>
        <v/>
      </c>
      <c r="AZ45" s="174"/>
      <c r="BA45" s="174"/>
    </row>
    <row r="46" spans="1:56" x14ac:dyDescent="0.2">
      <c r="A46" s="48" t="s">
        <v>1</v>
      </c>
      <c r="B46" s="42" t="str">
        <f>O43</f>
        <v>%</v>
      </c>
      <c r="C46" s="43"/>
      <c r="D46" s="140" t="s">
        <v>2</v>
      </c>
      <c r="E46" s="141"/>
      <c r="F46" s="140" t="s">
        <v>3</v>
      </c>
      <c r="G46" s="141"/>
      <c r="H46" s="140" t="s">
        <v>4</v>
      </c>
      <c r="I46" s="141"/>
      <c r="J46" s="139" t="str">
        <f>IF(AND($V$4="Eine Vorlage zur Zielwertüberwachung",B45="errechneter Mw"),"Mw","Zw")</f>
        <v>Zw</v>
      </c>
      <c r="K46" s="141"/>
      <c r="L46" s="139" t="s">
        <v>5</v>
      </c>
      <c r="M46" s="137"/>
      <c r="N46" s="140" t="s">
        <v>6</v>
      </c>
      <c r="O46" s="137"/>
      <c r="P46" s="136" t="s">
        <v>7</v>
      </c>
      <c r="Q46" s="137"/>
      <c r="R46" s="21"/>
      <c r="S46" s="48" t="s">
        <v>1</v>
      </c>
      <c r="T46" s="42" t="str">
        <f>AG43</f>
        <v>%</v>
      </c>
      <c r="U46" s="43"/>
      <c r="V46" s="140" t="s">
        <v>2</v>
      </c>
      <c r="W46" s="141"/>
      <c r="X46" s="140" t="s">
        <v>3</v>
      </c>
      <c r="Y46" s="141"/>
      <c r="Z46" s="140" t="s">
        <v>4</v>
      </c>
      <c r="AA46" s="141"/>
      <c r="AB46" s="139" t="str">
        <f>IF(AND($V$4="Eine Vorlage zur Zielwertüberwachung",T45="errechneter Mw"),"Mw","Zw")</f>
        <v>Zw</v>
      </c>
      <c r="AC46" s="141"/>
      <c r="AD46" s="139" t="s">
        <v>5</v>
      </c>
      <c r="AE46" s="137"/>
      <c r="AF46" s="140" t="s">
        <v>6</v>
      </c>
      <c r="AG46" s="137"/>
      <c r="AH46" s="136" t="s">
        <v>7</v>
      </c>
      <c r="AI46" s="137"/>
      <c r="AJ46" s="19"/>
      <c r="AK46" s="48" t="s">
        <v>1</v>
      </c>
      <c r="AL46" s="42" t="str">
        <f>AY43</f>
        <v>%</v>
      </c>
      <c r="AM46" s="43"/>
      <c r="AN46" s="140" t="s">
        <v>2</v>
      </c>
      <c r="AO46" s="141"/>
      <c r="AP46" s="140" t="s">
        <v>3</v>
      </c>
      <c r="AQ46" s="141"/>
      <c r="AR46" s="140" t="s">
        <v>4</v>
      </c>
      <c r="AS46" s="141"/>
      <c r="AT46" s="139" t="str">
        <f>IF(AND($V$4="Eine Vorlage zur Zielwertüberwachung",AL45="errechneter Mw"),"Mw","Zw")</f>
        <v>Zw</v>
      </c>
      <c r="AU46" s="141"/>
      <c r="AV46" s="139" t="s">
        <v>5</v>
      </c>
      <c r="AW46" s="137"/>
      <c r="AX46" s="140" t="s">
        <v>6</v>
      </c>
      <c r="AY46" s="137"/>
      <c r="AZ46" s="136" t="s">
        <v>7</v>
      </c>
      <c r="BA46" s="137"/>
      <c r="BC46" s="175" t="s">
        <v>260</v>
      </c>
      <c r="BD46" s="176"/>
    </row>
    <row r="47" spans="1:56" x14ac:dyDescent="0.2">
      <c r="A47" s="44" t="s">
        <v>9</v>
      </c>
      <c r="B47" s="47" t="s">
        <v>27</v>
      </c>
      <c r="C47" s="43"/>
      <c r="D47" s="13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v>
      </c>
      <c r="E47" s="126"/>
      <c r="F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10.299999999999999</v>
      </c>
      <c r="G47" s="128"/>
      <c r="H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10.6</v>
      </c>
      <c r="I47" s="128"/>
      <c r="J47" s="129"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10.9</v>
      </c>
      <c r="K47" s="128"/>
      <c r="L47" s="12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11.2</v>
      </c>
      <c r="M47" s="128"/>
      <c r="N47" s="12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11.5</v>
      </c>
      <c r="O47" s="128"/>
      <c r="P47" s="12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11.8</v>
      </c>
      <c r="Q47" s="128"/>
      <c r="R47" s="41"/>
      <c r="S47" s="44" t="s">
        <v>9</v>
      </c>
      <c r="T47" s="47" t="s">
        <v>27</v>
      </c>
      <c r="U47" s="43"/>
      <c r="V47" s="13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v>
      </c>
      <c r="W47" s="126"/>
      <c r="X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9.2999999999999989</v>
      </c>
      <c r="Y47" s="128"/>
      <c r="Z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9.6</v>
      </c>
      <c r="AA47" s="128"/>
      <c r="AB47" s="129"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9.8000000000000007</v>
      </c>
      <c r="AC47" s="128"/>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v>
      </c>
      <c r="AE47" s="126"/>
      <c r="AF47" s="12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10.3</v>
      </c>
      <c r="AG47" s="128"/>
      <c r="AH47" s="12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10.6</v>
      </c>
      <c r="AI47" s="128"/>
      <c r="AJ47" s="19"/>
      <c r="AK47" s="44" t="s">
        <v>9</v>
      </c>
      <c r="AL47" s="47" t="s">
        <v>27</v>
      </c>
      <c r="AM47" s="43"/>
      <c r="AN47" s="12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9.1999999999999993</v>
      </c>
      <c r="AO47" s="128"/>
      <c r="AP47" s="12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9.5</v>
      </c>
      <c r="AQ47" s="128"/>
      <c r="AR47" s="12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9.7999999999999989</v>
      </c>
      <c r="AS47" s="128"/>
      <c r="AT47" s="129"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10.1</v>
      </c>
      <c r="AU47" s="128"/>
      <c r="AV47" s="12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10.4</v>
      </c>
      <c r="AW47" s="128"/>
      <c r="AX47" s="12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10.7</v>
      </c>
      <c r="AY47" s="128"/>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v>
      </c>
      <c r="BA47" s="126"/>
      <c r="BC47" s="177"/>
      <c r="BD47" s="178"/>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9"/>
      <c r="BD49" s="180"/>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9"/>
      <c r="BD50" s="180"/>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9"/>
      <c r="BD51" s="180"/>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9"/>
      <c r="BD52" s="180"/>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9"/>
      <c r="BD53" s="180"/>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9"/>
      <c r="BD54" s="180"/>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9"/>
      <c r="BD55" s="180"/>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9"/>
      <c r="BD56" s="180"/>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9"/>
      <c r="BD57" s="180"/>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9"/>
      <c r="BD58" s="180"/>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9"/>
      <c r="BD59" s="180"/>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9"/>
      <c r="BD60" s="180"/>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9"/>
      <c r="BD61" s="180"/>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9"/>
      <c r="BD62" s="180"/>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9"/>
      <c r="BD63" s="180"/>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9"/>
      <c r="BD64" s="180"/>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9"/>
      <c r="BD65" s="180"/>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9"/>
      <c r="BD66" s="180"/>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9"/>
      <c r="BD67" s="180"/>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9"/>
      <c r="BD68" s="180"/>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9"/>
      <c r="BD69" s="180"/>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9"/>
      <c r="BD70" s="180"/>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9"/>
      <c r="BD71" s="180"/>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9"/>
      <c r="BD72" s="180"/>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9"/>
      <c r="BD73" s="180"/>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GejQgNiVS9XFgfGAjhECIgnOwf36yheggHJc6QViqpwTt7tYRZ6Hzzxc0jht+RzN/tcglRo1SbkN3jaSkOxpkg==" saltValue="kKe+u/x7hPrP14C7lV2UUg=="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5" priority="1796">
      <formula>NOT($V$4="")</formula>
    </cfRule>
  </conditionalFormatting>
  <conditionalFormatting sqref="A9">
    <cfRule type="expression" dxfId="214" priority="1165">
      <formula>AND(B9="eingetragener Zw",$V$4="Eine Vorlage zur Zielwertüberwachung")</formula>
    </cfRule>
    <cfRule type="expression" dxfId="213" priority="1167">
      <formula>AND(B9="errechneter Mw",$V$4="Eine Vorlage zur Zielwertüberwachung")</formula>
    </cfRule>
  </conditionalFormatting>
  <conditionalFormatting sqref="A45">
    <cfRule type="expression" dxfId="212" priority="974">
      <formula>AND(B45="eingetragener Zw",$V$4="Eine Vorlage zur Zielwertüberwachung")</formula>
    </cfRule>
    <cfRule type="expression" dxfId="211" priority="976">
      <formula>AND(B45="errechneter Mw",$V$4="Eine Vorlage zur Zielwertüberwachung")</formula>
    </cfRule>
  </conditionalFormatting>
  <conditionalFormatting sqref="A5:B6">
    <cfRule type="expression" dxfId="210" priority="1170">
      <formula>AND(OR(NOT($C$1=""),NOT($C$3=""),NOT($T$3=""),NOT($AK$3="")),OR(A5="",A5="Test"))</formula>
    </cfRule>
  </conditionalFormatting>
  <conditionalFormatting sqref="A41:R42 BC5:BC10 BC12:BC45 BC74:BC268 A45:R73 C43:R44">
    <cfRule type="expression" dxfId="209" priority="965">
      <formula>$V$4=""</formula>
    </cfRule>
  </conditionalFormatting>
  <conditionalFormatting sqref="A5:BB6 A9:BB40 A7:R8 U7:AJ8 AM7:BB8">
    <cfRule type="expression" dxfId="208" priority="996">
      <formula>$V$4=""</formula>
    </cfRule>
  </conditionalFormatting>
  <conditionalFormatting sqref="A74:BB76">
    <cfRule type="expression" dxfId="207" priority="9">
      <formula>$V$4=""</formula>
    </cfRule>
  </conditionalFormatting>
  <conditionalFormatting sqref="A3:AK3 A1:C1 A2:B2 AV1:BC3">
    <cfRule type="expression" dxfId="206" priority="1190">
      <formula>$V$4=""</formula>
    </cfRule>
  </conditionalFormatting>
  <conditionalFormatting sqref="B9">
    <cfRule type="expression" dxfId="205" priority="1164">
      <formula>$V$4="Eine Vorlage zur Zielwertüberwachung"</formula>
    </cfRule>
  </conditionalFormatting>
  <conditionalFormatting sqref="B12">
    <cfRule type="expression" dxfId="204" priority="1168">
      <formula>OR($V$4="",NOT(B12="Auswahl"))</formula>
    </cfRule>
    <cfRule type="expression" dxfId="203" priority="1791">
      <formula>AND(NOT(A5=""),NOT(A5="Test"),OR(B12="",B12="Auswahl"))</formula>
    </cfRule>
  </conditionalFormatting>
  <conditionalFormatting sqref="B13:B37">
    <cfRule type="expression" dxfId="202" priority="1184">
      <formula>AND(L$7="----------",NOT(A$5=""),NOT(A$5="Test"))</formula>
    </cfRule>
  </conditionalFormatting>
  <conditionalFormatting sqref="B45">
    <cfRule type="expression" dxfId="201" priority="973">
      <formula>$V$4="Eine Vorlage zur Zielwertüberwachung"</formula>
    </cfRule>
  </conditionalFormatting>
  <conditionalFormatting sqref="B48">
    <cfRule type="expression" dxfId="200" priority="977">
      <formula>OR($V$4="",NOT(B48="Auswahl"))</formula>
    </cfRule>
    <cfRule type="expression" dxfId="199" priority="993">
      <formula>AND(NOT(A41=""),NOT(A41="Test"),OR(B48="",B48="Auswahl"))</formula>
    </cfRule>
  </conditionalFormatting>
  <conditionalFormatting sqref="B49:B73">
    <cfRule type="expression" dxfId="198" priority="983">
      <formula>AND(L$43="----------",NOT(A$41=""),NOT(A$41="Test"))</formula>
    </cfRule>
  </conditionalFormatting>
  <conditionalFormatting sqref="B9:C9">
    <cfRule type="expression" dxfId="197" priority="1166">
      <formula>AND(NOT(A5=""),NOT(A5="Test"),$V$4="Eine Vorlage zur Zielwertüberwachung",OR(B9="",B9="Auswahl"))</formula>
    </cfRule>
    <cfRule type="expression" dxfId="196" priority="1171">
      <formula>AND(B9="eingetragener Zw",$V$4="Eine Vorlage zur Zielwertüberwachung")</formula>
    </cfRule>
    <cfRule type="expression" dxfId="195" priority="1783">
      <formula>AND(B9="errechneter Mw",$V$4="Eine Vorlage zur Zielwertüberwachung")</formula>
    </cfRule>
  </conditionalFormatting>
  <conditionalFormatting sqref="B45:C45">
    <cfRule type="expression" dxfId="194" priority="975">
      <formula>AND(NOT(A41=""),NOT(A41="Test"),$V$4="Eine Vorlage zur Zielwertüberwachung",OR(B45="",B45="Auswahl"))</formula>
    </cfRule>
    <cfRule type="expression" dxfId="193" priority="978">
      <formula>AND(B45="eingetragener Zw",$V$4="Eine Vorlage zur Zielwertüberwachung")</formula>
    </cfRule>
    <cfRule type="expression" dxfId="192" priority="992">
      <formula>AND(B45="errechneter Mw",$V$4="Eine Vorlage zur Zielwertüberwachung")</formula>
    </cfRule>
  </conditionalFormatting>
  <conditionalFormatting sqref="D7:K7">
    <cfRule type="expression" dxfId="191" priority="1163">
      <formula>L7="----------"</formula>
    </cfRule>
    <cfRule type="expression" dxfId="190" priority="1182">
      <formula>NOT(L7="----------")</formula>
    </cfRule>
  </conditionalFormatting>
  <conditionalFormatting sqref="D8:K8">
    <cfRule type="expression" dxfId="189" priority="1161">
      <formula>NOT(D8="")</formula>
    </cfRule>
  </conditionalFormatting>
  <conditionalFormatting sqref="D43:K43">
    <cfRule type="expression" dxfId="188" priority="972">
      <formula>L43="----------"</formula>
    </cfRule>
    <cfRule type="expression" dxfId="187" priority="981">
      <formula>NOT(L43="----------")</formula>
    </cfRule>
  </conditionalFormatting>
  <conditionalFormatting sqref="D44:K44">
    <cfRule type="expression" dxfId="186" priority="970">
      <formula>NOT(D44="")</formula>
    </cfRule>
  </conditionalFormatting>
  <conditionalFormatting sqref="D9:N9">
    <cfRule type="expression" dxfId="185" priority="1124">
      <formula>NOT(D9="")</formula>
    </cfRule>
  </conditionalFormatting>
  <conditionalFormatting sqref="D45:N45">
    <cfRule type="expression" dxfId="184" priority="967">
      <formula>NOT(D45="")</formula>
    </cfRule>
  </conditionalFormatting>
  <conditionalFormatting sqref="J10:K12">
    <cfRule type="expression" dxfId="183" priority="1778">
      <formula>AND(B9="eingetragener Zw",$V$4="Eine Vorlage zur Zielwertüberwachung")</formula>
    </cfRule>
    <cfRule type="expression" dxfId="182" priority="1779">
      <formula>AND(B9="errechneter Mw",$V$4="Eine Vorlage zur Zielwertüberwachung")</formula>
    </cfRule>
  </conditionalFormatting>
  <conditionalFormatting sqref="J11:K11">
    <cfRule type="expression" dxfId="181" priority="1704">
      <formula>B10="eingetragener Zw"</formula>
    </cfRule>
    <cfRule type="expression" dxfId="180" priority="1705">
      <formula>B10="errechneter Mw"</formula>
    </cfRule>
    <cfRule type="expression" dxfId="179" priority="1706">
      <formula>B10="eingetragener Zw"</formula>
    </cfRule>
    <cfRule type="expression" dxfId="178" priority="1707">
      <formula>B10="errechneter Mw"</formula>
    </cfRule>
  </conditionalFormatting>
  <conditionalFormatting sqref="J46:K48">
    <cfRule type="expression" dxfId="177" priority="990">
      <formula>AND(B45="eingetragener Zw",$V$4="Eine Vorlage zur Zielwertüberwachung")</formula>
    </cfRule>
    <cfRule type="expression" dxfId="176" priority="991">
      <formula>AND(B45="errechneter Mw",$V$4="Eine Vorlage zur Zielwertüberwachung")</formula>
    </cfRule>
  </conditionalFormatting>
  <conditionalFormatting sqref="J47:K47">
    <cfRule type="expression" dxfId="175" priority="985">
      <formula>B46="eingetragener Zw"</formula>
    </cfRule>
    <cfRule type="expression" dxfId="174" priority="986">
      <formula>B46="errechneter Mw"</formula>
    </cfRule>
    <cfRule type="expression" dxfId="173" priority="987">
      <formula>B46="eingetragener Zw"</formula>
    </cfRule>
    <cfRule type="expression" dxfId="172" priority="988">
      <formula>B46="errechneter Mw"</formula>
    </cfRule>
  </conditionalFormatting>
  <conditionalFormatting sqref="L7:N7">
    <cfRule type="expression" dxfId="171" priority="1162">
      <formula>AND(L7="----------",$V$4="Eine Vorlage zur Zielwertermittlung")</formula>
    </cfRule>
    <cfRule type="expression" dxfId="170" priority="1176">
      <formula>AND(NOT(A5=""),NOT(A5="Test"),L7="")</formula>
    </cfRule>
    <cfRule type="expression" dxfId="169" priority="1183">
      <formula>AND(B9="eingetragener Zw",$V$4="Eine Vorlage zur Zielwertüberwachung")</formula>
    </cfRule>
    <cfRule type="expression" dxfId="168" priority="2060">
      <formula>NOT(L7="----------")</formula>
    </cfRule>
  </conditionalFormatting>
  <conditionalFormatting sqref="L8:N8">
    <cfRule type="expression" dxfId="167" priority="1126">
      <formula>NOT(L8="")</formula>
    </cfRule>
  </conditionalFormatting>
  <conditionalFormatting sqref="L43:N43">
    <cfRule type="expression" dxfId="166" priority="971">
      <formula>AND(L43="----------",$V$4="Eine Vorlage zur Zielwertermittlung")</formula>
    </cfRule>
    <cfRule type="expression" dxfId="165" priority="980">
      <formula>AND(NOT(A41=""),NOT(A41="Test"),L43="")</formula>
    </cfRule>
    <cfRule type="expression" dxfId="164" priority="982">
      <formula>AND(B45="eingetragener Zw",$V$4="Eine Vorlage zur Zielwertüberwachung")</formula>
    </cfRule>
    <cfRule type="expression" dxfId="163" priority="994">
      <formula>NOT(L43="----------")</formula>
    </cfRule>
  </conditionalFormatting>
  <conditionalFormatting sqref="L44:N44">
    <cfRule type="expression" dxfId="162" priority="969">
      <formula>NOT(L44="")</formula>
    </cfRule>
  </conditionalFormatting>
  <conditionalFormatting sqref="N5:Q5">
    <cfRule type="expression" dxfId="161" priority="1713">
      <formula>AND(NOT(A5="Test"),NOT(A5=""),N5="")</formula>
    </cfRule>
  </conditionalFormatting>
  <conditionalFormatting sqref="N6:Q6">
    <cfRule type="expression" dxfId="160" priority="1174">
      <formula>AND(NOT(A5=""),NOT(A5="Test"),N5="",L11="")</formula>
    </cfRule>
  </conditionalFormatting>
  <conditionalFormatting sqref="N41:Q41">
    <cfRule type="expression" dxfId="159" priority="989">
      <formula>AND(NOT(A41="Test"),NOT(A41=""),N41="")</formula>
    </cfRule>
  </conditionalFormatting>
  <conditionalFormatting sqref="N42:Q42">
    <cfRule type="expression" dxfId="158" priority="979">
      <formula>AND(NOT(A41=""),NOT(A41="Test"),N41="",L47="")</formula>
    </cfRule>
  </conditionalFormatting>
  <conditionalFormatting sqref="O7:Q7">
    <cfRule type="expression" dxfId="157" priority="1186">
      <formula>AND(NOT(A5=""),NOT(A5="Test"),OR(O7="Einheit",O7=""))</formula>
    </cfRule>
  </conditionalFormatting>
  <conditionalFormatting sqref="O8:Q8">
    <cfRule type="expression" dxfId="156" priority="1125">
      <formula>NOT(O8="")</formula>
    </cfRule>
  </conditionalFormatting>
  <conditionalFormatting sqref="O9:Q9">
    <cfRule type="expression" dxfId="155" priority="1123">
      <formula>NOT(O9="")</formula>
    </cfRule>
    <cfRule type="expression" dxfId="154" priority="2064">
      <formula>AND(B9="errechneter Mw",$V$4="Eine Vorlage zur Zielwertüberwachung",NOT(O9=""))</formula>
    </cfRule>
  </conditionalFormatting>
  <conditionalFormatting sqref="O43:Q43">
    <cfRule type="expression" dxfId="153" priority="984">
      <formula>AND(NOT(A41=""),NOT(A41="Test"),OR(O43="Einheit",O43=""))</formula>
    </cfRule>
  </conditionalFormatting>
  <conditionalFormatting sqref="O44:Q44">
    <cfRule type="expression" dxfId="152" priority="968">
      <formula>NOT(O44="")</formula>
    </cfRule>
  </conditionalFormatting>
  <conditionalFormatting sqref="O45:Q45">
    <cfRule type="expression" dxfId="151" priority="966">
      <formula>NOT(O45="")</formula>
    </cfRule>
    <cfRule type="expression" dxfId="150" priority="995">
      <formula>AND(B45="errechneter Mw",$V$4="Eine Vorlage zur Zielwertüberwachung",NOT(O45=""))</formula>
    </cfRule>
  </conditionalFormatting>
  <conditionalFormatting sqref="S9">
    <cfRule type="expression" dxfId="149" priority="1068">
      <formula>AND(T9="eingetragener Zw",$V$4="Eine Vorlage zur Zielwertüberwachung")</formula>
    </cfRule>
    <cfRule type="expression" dxfId="148" priority="1070">
      <formula>AND(T9="errechneter Mw",$V$4="Eine Vorlage zur Zielwertüberwachung")</formula>
    </cfRule>
  </conditionalFormatting>
  <conditionalFormatting sqref="S45">
    <cfRule type="expression" dxfId="147" priority="943">
      <formula>AND(T45="eingetragener Zw",$V$4="Eine Vorlage zur Zielwertüberwachung")</formula>
    </cfRule>
    <cfRule type="expression" dxfId="146" priority="945">
      <formula>AND(T45="errechneter Mw",$V$4="Eine Vorlage zur Zielwertüberwachung")</formula>
    </cfRule>
  </conditionalFormatting>
  <conditionalFormatting sqref="S41:AI42 U44:AD44 AG44:AI44 U43:AI43">
    <cfRule type="expression" dxfId="145" priority="934">
      <formula>$V$4=""</formula>
    </cfRule>
  </conditionalFormatting>
  <conditionalFormatting sqref="S45:AI73">
    <cfRule type="expression" dxfId="144" priority="157">
      <formula>$V$4=""</formula>
    </cfRule>
  </conditionalFormatting>
  <conditionalFormatting sqref="T9">
    <cfRule type="expression" dxfId="143" priority="1067">
      <formula>$V$4="Eine Vorlage zur Zielwertüberwachung"</formula>
    </cfRule>
  </conditionalFormatting>
  <conditionalFormatting sqref="T12">
    <cfRule type="expression" dxfId="142" priority="1071">
      <formula>OR($V$4="",NOT(T12="Auswahl"))</formula>
    </cfRule>
    <cfRule type="expression" dxfId="141" priority="1088">
      <formula>AND(NOT(S5=""),NOT(S5="Test"),OR(T12="",T12="Auswahl"))</formula>
    </cfRule>
  </conditionalFormatting>
  <conditionalFormatting sqref="T13:T37">
    <cfRule type="expression" dxfId="140" priority="1078">
      <formula>AND(AD$7="----------",NOT(S$5=""),NOT(S$5="Test"))</formula>
    </cfRule>
  </conditionalFormatting>
  <conditionalFormatting sqref="T45">
    <cfRule type="expression" dxfId="139" priority="942">
      <formula>$V$4="Eine Vorlage zur Zielwertüberwachung"</formula>
    </cfRule>
  </conditionalFormatting>
  <conditionalFormatting sqref="T48">
    <cfRule type="expression" dxfId="138" priority="946">
      <formula>OR($V$4="",NOT(T48="Auswahl"))</formula>
    </cfRule>
    <cfRule type="expression" dxfId="137" priority="962">
      <formula>AND(NOT(S41=""),NOT(S41="Test"),OR(T48="",T48="Auswahl"))</formula>
    </cfRule>
  </conditionalFormatting>
  <conditionalFormatting sqref="T49:T73">
    <cfRule type="expression" dxfId="136" priority="158">
      <formula>AND(AD$43="----------",NOT(S$41=""),NOT(S$41="Test"))</formula>
    </cfRule>
  </conditionalFormatting>
  <conditionalFormatting sqref="T9:U9">
    <cfRule type="expression" dxfId="135" priority="1069">
      <formula>AND(NOT(S5=""),NOT(S5="Test"),$V$4="Eine Vorlage zur Zielwertüberwachung",OR(T9="",T9="Auswahl"))</formula>
    </cfRule>
    <cfRule type="expression" dxfId="134" priority="1073">
      <formula>AND(T9="eingetragener Zw",$V$4="Eine Vorlage zur Zielwertüberwachung")</formula>
    </cfRule>
    <cfRule type="expression" dxfId="133" priority="1087">
      <formula>AND(T9="errechneter Mw",$V$4="Eine Vorlage zur Zielwertüberwachung")</formula>
    </cfRule>
  </conditionalFormatting>
  <conditionalFormatting sqref="T45:U45">
    <cfRule type="expression" dxfId="132" priority="944">
      <formula>AND(NOT(S41=""),NOT(S41="Test"),$V$4="Eine Vorlage zur Zielwertüberwachung",OR(T45="",T45="Auswahl"))</formula>
    </cfRule>
    <cfRule type="expression" dxfId="131" priority="947">
      <formula>AND(T45="eingetragener Zw",$V$4="Eine Vorlage zur Zielwertüberwachung")</formula>
    </cfRule>
    <cfRule type="expression" dxfId="130" priority="961">
      <formula>AND(T45="errechneter Mw",$V$4="Eine Vorlage zur Zielwertüberwachung")</formula>
    </cfRule>
  </conditionalFormatting>
  <conditionalFormatting sqref="V7:AC7">
    <cfRule type="expression" dxfId="129" priority="1066">
      <formula>AD7="----------"</formula>
    </cfRule>
    <cfRule type="expression" dxfId="128" priority="1076">
      <formula>NOT(AD7="----------")</formula>
    </cfRule>
  </conditionalFormatting>
  <conditionalFormatting sqref="V8:AC8">
    <cfRule type="expression" dxfId="127" priority="1064">
      <formula>NOT(V8="")</formula>
    </cfRule>
  </conditionalFormatting>
  <conditionalFormatting sqref="V43:AC43">
    <cfRule type="expression" dxfId="126" priority="941">
      <formula>AD43="----------"</formula>
    </cfRule>
    <cfRule type="expression" dxfId="125" priority="950">
      <formula>NOT(AD43="----------")</formula>
    </cfRule>
  </conditionalFormatting>
  <conditionalFormatting sqref="V44:AC44">
    <cfRule type="expression" dxfId="124" priority="939">
      <formula>NOT(V44="")</formula>
    </cfRule>
  </conditionalFormatting>
  <conditionalFormatting sqref="V9:AF9">
    <cfRule type="expression" dxfId="123" priority="1061">
      <formula>NOT(V9="")</formula>
    </cfRule>
  </conditionalFormatting>
  <conditionalFormatting sqref="V45:AF45">
    <cfRule type="expression" dxfId="122" priority="7">
      <formula>NOT($AD$44="")</formula>
    </cfRule>
    <cfRule type="expression" dxfId="121" priority="936">
      <formula>NOT(V45="")</formula>
    </cfRule>
  </conditionalFormatting>
  <conditionalFormatting sqref="V4:AK4">
    <cfRule type="expression" dxfId="120" priority="1794">
      <formula>NOT($V$4="")</formula>
    </cfRule>
    <cfRule type="expression" dxfId="119" priority="1795">
      <formula>$V$4=""</formula>
    </cfRule>
  </conditionalFormatting>
  <conditionalFormatting sqref="AB10:AC12">
    <cfRule type="expression" dxfId="118" priority="1085">
      <formula>AND(T9="eingetragener Zw",$V$4="Eine Vorlage zur Zielwertüberwachung")</formula>
    </cfRule>
    <cfRule type="expression" dxfId="117" priority="1086">
      <formula>AND(T9="errechneter Mw",$V$4="Eine Vorlage zur Zielwertüberwachung")</formula>
    </cfRule>
  </conditionalFormatting>
  <conditionalFormatting sqref="AB11:AC11">
    <cfRule type="expression" dxfId="116" priority="1080">
      <formula>T10="eingetragener Zw"</formula>
    </cfRule>
    <cfRule type="expression" dxfId="115" priority="1081">
      <formula>T10="errechneter Mw"</formula>
    </cfRule>
    <cfRule type="expression" dxfId="114" priority="1082">
      <formula>T10="eingetragener Zw"</formula>
    </cfRule>
    <cfRule type="expression" dxfId="113" priority="1083">
      <formula>T10="errechneter Mw"</formula>
    </cfRule>
  </conditionalFormatting>
  <conditionalFormatting sqref="AB46:AC48">
    <cfRule type="expression" dxfId="112" priority="959">
      <formula>AND(T45="eingetragener Zw",$V$4="Eine Vorlage zur Zielwertüberwachung")</formula>
    </cfRule>
    <cfRule type="expression" dxfId="111" priority="960">
      <formula>AND(T45="errechneter Mw",$V$4="Eine Vorlage zur Zielwertüberwachung")</formula>
    </cfRule>
  </conditionalFormatting>
  <conditionalFormatting sqref="AB47:AC47">
    <cfRule type="expression" dxfId="110" priority="954">
      <formula>T46="eingetragener Zw"</formula>
    </cfRule>
    <cfRule type="expression" dxfId="109" priority="955">
      <formula>T46="errechneter Mw"</formula>
    </cfRule>
    <cfRule type="expression" dxfId="108" priority="956">
      <formula>T46="eingetragener Zw"</formula>
    </cfRule>
    <cfRule type="expression" dxfId="107" priority="957">
      <formula>T46="errechneter Mw"</formula>
    </cfRule>
  </conditionalFormatting>
  <conditionalFormatting sqref="AD44">
    <cfRule type="expression" dxfId="106" priority="938">
      <formula>NOT(AD44="")</formula>
    </cfRule>
  </conditionalFormatting>
  <conditionalFormatting sqref="AD7:AF7">
    <cfRule type="expression" dxfId="105" priority="1065">
      <formula>AND(AD7="----------",$V$4="Eine Vorlage zur Zielwertermittlung")</formula>
    </cfRule>
    <cfRule type="expression" dxfId="104" priority="1075">
      <formula>AND(NOT(S5=""),NOT(S5="Test"),AD7="")</formula>
    </cfRule>
    <cfRule type="expression" dxfId="103" priority="1077">
      <formula>AND(T9="eingetragener Zw",$V$4="Eine Vorlage zur Zielwertüberwachung")</formula>
    </cfRule>
    <cfRule type="expression" dxfId="102" priority="1089">
      <formula>NOT(AD7="----------")</formula>
    </cfRule>
  </conditionalFormatting>
  <conditionalFormatting sqref="AD8:AF8">
    <cfRule type="expression" dxfId="101" priority="1063">
      <formula>NOT(AD8="")</formula>
    </cfRule>
  </conditionalFormatting>
  <conditionalFormatting sqref="AD43:AF43">
    <cfRule type="expression" dxfId="100" priority="940">
      <formula>AND(AD43="----------",$V$4="Eine Vorlage zur Zielwertermittlung")</formula>
    </cfRule>
    <cfRule type="expression" dxfId="99" priority="949">
      <formula>AND(NOT(S41=""),NOT(S41="Test"),AD43="")</formula>
    </cfRule>
    <cfRule type="expression" dxfId="98" priority="951">
      <formula>AND(T45="eingetragener Zw",$V$4="Eine Vorlage zur Zielwertüberwachung")</formula>
    </cfRule>
    <cfRule type="expression" dxfId="97" priority="963">
      <formula>NOT(AD43="----------")</formula>
    </cfRule>
  </conditionalFormatting>
  <conditionalFormatting sqref="AF5:AI5">
    <cfRule type="expression" dxfId="96" priority="1084">
      <formula>AND(NOT(S5="Test"),NOT(S5=""),AF5="")</formula>
    </cfRule>
  </conditionalFormatting>
  <conditionalFormatting sqref="AF6:AI6">
    <cfRule type="expression" dxfId="95" priority="1074">
      <formula>AND(NOT(S5=""),NOT(S5="Test"),AF5="",AD11="")</formula>
    </cfRule>
  </conditionalFormatting>
  <conditionalFormatting sqref="AF41:AI41">
    <cfRule type="expression" dxfId="94" priority="958">
      <formula>AND(NOT(S41="Test"),NOT(S41=""),AF41="")</formula>
    </cfRule>
  </conditionalFormatting>
  <conditionalFormatting sqref="AF42:AI42">
    <cfRule type="expression" dxfId="93" priority="948">
      <formula>AND(NOT(S41=""),NOT(S41="Test"),AF41="",AD47="")</formula>
    </cfRule>
  </conditionalFormatting>
  <conditionalFormatting sqref="AG7:AI7">
    <cfRule type="expression" dxfId="92" priority="1079">
      <formula>AND(NOT(S5=""),NOT(S5="Test"),OR(AG7="Einheit",AG7=""))</formula>
    </cfRule>
  </conditionalFormatting>
  <conditionalFormatting sqref="AG8:AI8">
    <cfRule type="expression" dxfId="91" priority="1062">
      <formula>NOT(AG8="")</formula>
    </cfRule>
  </conditionalFormatting>
  <conditionalFormatting sqref="AG9:AI9">
    <cfRule type="expression" dxfId="90" priority="1060">
      <formula>NOT(AG9="")</formula>
    </cfRule>
    <cfRule type="expression" dxfId="89" priority="1090">
      <formula>AND(T9="errechneter Mw",$V$4="Eine Vorlage zur Zielwertüberwachung",NOT(AG9=""))</formula>
    </cfRule>
  </conditionalFormatting>
  <conditionalFormatting sqref="AG43:AI43">
    <cfRule type="expression" dxfId="88" priority="953">
      <formula>AND(NOT(S41=""),NOT(S41="Test"),OR(AG43="Einheit",AG43=""))</formula>
    </cfRule>
  </conditionalFormatting>
  <conditionalFormatting sqref="AG44:AI44">
    <cfRule type="expression" dxfId="87" priority="937">
      <formula>NOT(AG44="")</formula>
    </cfRule>
  </conditionalFormatting>
  <conditionalFormatting sqref="AG45:AI45">
    <cfRule type="expression" dxfId="86" priority="935">
      <formula>NOT(AG45="")</formula>
    </cfRule>
    <cfRule type="expression" dxfId="85" priority="964">
      <formula>AND(T45="errechneter Mw",$V$4="Eine Vorlage zur Zielwertüberwachung",NOT(AG45=""))</formula>
    </cfRule>
  </conditionalFormatting>
  <conditionalFormatting sqref="AJ41:BB42 AJ45:BB73 AJ43:AJ44 AM43:BB44">
    <cfRule type="expression" dxfId="84" priority="155">
      <formula>$V$4=""</formula>
    </cfRule>
  </conditionalFormatting>
  <conditionalFormatting sqref="AK9">
    <cfRule type="expression" dxfId="83" priority="1005">
      <formula>AND(AL9="eingetragener Zw",$V$4="Eine Vorlage zur Zielwertüberwachung")</formula>
    </cfRule>
    <cfRule type="expression" dxfId="82" priority="1007">
      <formula>AND(AL9="errechneter Mw",$V$4="Eine Vorlage zur Zielwertüberwachung")</formula>
    </cfRule>
  </conditionalFormatting>
  <conditionalFormatting sqref="AK45">
    <cfRule type="expression" dxfId="81" priority="912">
      <formula>AND(AL45="eingetragener Zw",$V$4="Eine Vorlage zur Zielwertüberwachung")</formula>
    </cfRule>
    <cfRule type="expression" dxfId="80" priority="914">
      <formula>AND(AL45="errechneter Mw",$V$4="Eine Vorlage zur Zielwertüberwachung")</formula>
    </cfRule>
  </conditionalFormatting>
  <conditionalFormatting sqref="AL4">
    <cfRule type="expression" dxfId="79" priority="8">
      <formula>$V$4=""</formula>
    </cfRule>
  </conditionalFormatting>
  <conditionalFormatting sqref="AL9">
    <cfRule type="expression" dxfId="78" priority="1004">
      <formula>$V$4="Eine Vorlage zur Zielwertüberwachung"</formula>
    </cfRule>
  </conditionalFormatting>
  <conditionalFormatting sqref="AL12">
    <cfRule type="expression" dxfId="77" priority="1008">
      <formula>OR($V$4="",NOT(AL12="Auswahl"))</formula>
    </cfRule>
    <cfRule type="expression" dxfId="76" priority="1025">
      <formula>AND(NOT(AK5=""),NOT(AK5="Test"),OR(AL12="",AL12="Auswahl"))</formula>
    </cfRule>
  </conditionalFormatting>
  <conditionalFormatting sqref="AL13:AL37">
    <cfRule type="expression" dxfId="75" priority="1015">
      <formula>AND(AV$7="----------",NOT(AK$5=""),NOT(AK$5="Test"))</formula>
    </cfRule>
  </conditionalFormatting>
  <conditionalFormatting sqref="AL45">
    <cfRule type="expression" dxfId="74" priority="911">
      <formula>$V$4="Eine Vorlage zur Zielwertüberwachung"</formula>
    </cfRule>
  </conditionalFormatting>
  <conditionalFormatting sqref="AL48">
    <cfRule type="expression" dxfId="73" priority="915">
      <formula>OR($V$4="",NOT(AL48="Auswahl"))</formula>
    </cfRule>
    <cfRule type="expression" dxfId="72" priority="931">
      <formula>AND(NOT(AK41=""),NOT(AK41="Test"),OR(AL48="",AL48="Auswahl"))</formula>
    </cfRule>
  </conditionalFormatting>
  <conditionalFormatting sqref="AL49:AL73">
    <cfRule type="expression" dxfId="71" priority="156">
      <formula>AND(AV$43="----------",NOT(AK$41=""),NOT(AK$41="Test"))</formula>
    </cfRule>
  </conditionalFormatting>
  <conditionalFormatting sqref="AL9:AM9">
    <cfRule type="expression" dxfId="70" priority="1006">
      <formula>AND(NOT(AK5=""),NOT(AK5="Test"),$V$4="Eine Vorlage zur Zielwertüberwachung",OR(AL9="",AL9="Auswahl"))</formula>
    </cfRule>
    <cfRule type="expression" dxfId="69" priority="1010">
      <formula>AND(AL9="eingetragener Zw",$V$4="Eine Vorlage zur Zielwertüberwachung")</formula>
    </cfRule>
    <cfRule type="expression" dxfId="68" priority="1024">
      <formula>AND(AL9="errechneter Mw",$V$4="Eine Vorlage zur Zielwertüberwachung")</formula>
    </cfRule>
  </conditionalFormatting>
  <conditionalFormatting sqref="AL45:AM45">
    <cfRule type="expression" dxfId="67" priority="913">
      <formula>AND(NOT(AK41=""),NOT(AK41="Test"),$V$4="Eine Vorlage zur Zielwertüberwachung",OR(AL45="",AL45="Auswahl"))</formula>
    </cfRule>
    <cfRule type="expression" dxfId="66" priority="916">
      <formula>AND(AL45="eingetragener Zw",$V$4="Eine Vorlage zur Zielwertüberwachung")</formula>
    </cfRule>
    <cfRule type="expression" dxfId="65" priority="930">
      <formula>AND(AL45="errechneter Mw",$V$4="Eine Vorlage zur Zielwertüberwachung")</formula>
    </cfRule>
  </conditionalFormatting>
  <conditionalFormatting sqref="AN7:AU7">
    <cfRule type="expression" dxfId="64" priority="1003">
      <formula>AV7="----------"</formula>
    </cfRule>
    <cfRule type="expression" dxfId="63" priority="1013">
      <formula>NOT(AV7="----------")</formula>
    </cfRule>
  </conditionalFormatting>
  <conditionalFormatting sqref="AN8:AU8">
    <cfRule type="expression" dxfId="62" priority="1001">
      <formula>NOT(AN8="")</formula>
    </cfRule>
  </conditionalFormatting>
  <conditionalFormatting sqref="AN43:AU43">
    <cfRule type="expression" dxfId="61" priority="910">
      <formula>AV43="----------"</formula>
    </cfRule>
    <cfRule type="expression" dxfId="60" priority="919">
      <formula>NOT(AV43="----------")</formula>
    </cfRule>
  </conditionalFormatting>
  <conditionalFormatting sqref="AN44:AU44">
    <cfRule type="expression" dxfId="59" priority="908">
      <formula>NOT(AN44="")</formula>
    </cfRule>
  </conditionalFormatting>
  <conditionalFormatting sqref="AN9:AX9">
    <cfRule type="expression" dxfId="58" priority="998">
      <formula>NOT(AN9="")</formula>
    </cfRule>
  </conditionalFormatting>
  <conditionalFormatting sqref="AN45:AX45">
    <cfRule type="expression" dxfId="57" priority="905">
      <formula>NOT(AN45="")</formula>
    </cfRule>
  </conditionalFormatting>
  <conditionalFormatting sqref="AT10:AU12">
    <cfRule type="expression" dxfId="56" priority="1022">
      <formula>AND(AL9="eingetragener Zw",$V$4="Eine Vorlage zur Zielwertüberwachung")</formula>
    </cfRule>
    <cfRule type="expression" dxfId="55" priority="1023">
      <formula>AND(AL9="errechneter Mw",$V$4="Eine Vorlage zur Zielwertüberwachung")</formula>
    </cfRule>
  </conditionalFormatting>
  <conditionalFormatting sqref="AT11:AU11">
    <cfRule type="expression" dxfId="54" priority="1017">
      <formula>AL10="eingetragener Zw"</formula>
    </cfRule>
    <cfRule type="expression" dxfId="53" priority="1018">
      <formula>AL10="errechneter Mw"</formula>
    </cfRule>
    <cfRule type="expression" dxfId="52" priority="1019">
      <formula>AL10="eingetragener Zw"</formula>
    </cfRule>
    <cfRule type="expression" dxfId="51" priority="1020">
      <formula>AL10="errechneter Mw"</formula>
    </cfRule>
  </conditionalFormatting>
  <conditionalFormatting sqref="AT46:AU48">
    <cfRule type="expression" dxfId="50" priority="928">
      <formula>AND(AL45="eingetragener Zw",$V$4="Eine Vorlage zur Zielwertüberwachung")</formula>
    </cfRule>
    <cfRule type="expression" dxfId="49" priority="929">
      <formula>AND(AL45="errechneter Mw",$V$4="Eine Vorlage zur Zielwertüberwachung")</formula>
    </cfRule>
  </conditionalFormatting>
  <conditionalFormatting sqref="AT47:AU47">
    <cfRule type="expression" dxfId="48" priority="923">
      <formula>AL46="eingetragener Zw"</formula>
    </cfRule>
    <cfRule type="expression" dxfId="47" priority="924">
      <formula>AL46="errechneter Mw"</formula>
    </cfRule>
    <cfRule type="expression" dxfId="46" priority="925">
      <formula>AL46="eingetragener Zw"</formula>
    </cfRule>
    <cfRule type="expression" dxfId="45" priority="926">
      <formula>AL46="errechneter Mw"</formula>
    </cfRule>
  </conditionalFormatting>
  <conditionalFormatting sqref="AV7:AX7">
    <cfRule type="expression" dxfId="44" priority="1002">
      <formula>AND(AV7="----------",$V$4="Eine Vorlage zur Zielwertermittlung")</formula>
    </cfRule>
    <cfRule type="expression" dxfId="43" priority="1012">
      <formula>AND(NOT(AK5=""),NOT(AK5="Test"),AV7="")</formula>
    </cfRule>
    <cfRule type="expression" dxfId="42" priority="1014">
      <formula>AND(AL9="eingetragener Zw",$V$4="Eine Vorlage zur Zielwertüberwachung")</formula>
    </cfRule>
    <cfRule type="expression" dxfId="41" priority="1026">
      <formula>NOT(AV7="----------")</formula>
    </cfRule>
  </conditionalFormatting>
  <conditionalFormatting sqref="AV8:AX8">
    <cfRule type="expression" dxfId="40" priority="1000">
      <formula>NOT(AV8="")</formula>
    </cfRule>
  </conditionalFormatting>
  <conditionalFormatting sqref="AV43:AX43">
    <cfRule type="expression" dxfId="39" priority="909">
      <formula>AND(AV43="----------",$V$4="Eine Vorlage zur Zielwertermittlung")</formula>
    </cfRule>
    <cfRule type="expression" dxfId="38" priority="918">
      <formula>AND(NOT(AK41=""),NOT(AK41="Test"),AV43="")</formula>
    </cfRule>
    <cfRule type="expression" dxfId="37" priority="920">
      <formula>AND(AL45="eingetragener Zw",$V$4="Eine Vorlage zur Zielwertüberwachung")</formula>
    </cfRule>
    <cfRule type="expression" dxfId="36" priority="932">
      <formula>NOT(AV43="----------")</formula>
    </cfRule>
  </conditionalFormatting>
  <conditionalFormatting sqref="AV44:AX44">
    <cfRule type="expression" dxfId="35" priority="907">
      <formula>NOT(AV44="")</formula>
    </cfRule>
  </conditionalFormatting>
  <conditionalFormatting sqref="AX5:BA5">
    <cfRule type="expression" dxfId="34" priority="1021">
      <formula>AND(NOT(AK5="Test"),NOT(AK5=""),AX5="")</formula>
    </cfRule>
  </conditionalFormatting>
  <conditionalFormatting sqref="AX6:BA6">
    <cfRule type="expression" dxfId="33" priority="1011">
      <formula>AND(NOT(AK5=""),NOT(AK5="Test"),AX5="",AV11="")</formula>
    </cfRule>
  </conditionalFormatting>
  <conditionalFormatting sqref="AX41:BA41">
    <cfRule type="expression" dxfId="32" priority="927">
      <formula>AND(NOT(AK41="Test"),NOT(AK41=""),AX41="")</formula>
    </cfRule>
  </conditionalFormatting>
  <conditionalFormatting sqref="AX42:BA42">
    <cfRule type="expression" dxfId="31" priority="917">
      <formula>AND(NOT(AK41=""),NOT(AK41="Test"),AX41="",AV47="")</formula>
    </cfRule>
  </conditionalFormatting>
  <conditionalFormatting sqref="AY7:BA7">
    <cfRule type="expression" dxfId="30" priority="1016">
      <formula>AND(NOT(AK5=""),NOT(AK5="Test"),OR(AY7="Einheit",AY7=""))</formula>
    </cfRule>
  </conditionalFormatting>
  <conditionalFormatting sqref="AY8:BA8">
    <cfRule type="expression" dxfId="29" priority="999">
      <formula>NOT(AY8="")</formula>
    </cfRule>
  </conditionalFormatting>
  <conditionalFormatting sqref="AY9:BA9">
    <cfRule type="expression" dxfId="28" priority="997">
      <formula>NOT(AY9="")</formula>
    </cfRule>
    <cfRule type="expression" dxfId="27" priority="1027">
      <formula>AND(AL9="errechneter Mw",$V$4="Eine Vorlage zur Zielwertüberwachung",NOT(AY9=""))</formula>
    </cfRule>
  </conditionalFormatting>
  <conditionalFormatting sqref="AY43:BA43">
    <cfRule type="expression" dxfId="26" priority="922">
      <formula>AND(NOT(AK41=""),NOT(AK41="Test"),OR(AY43="Einheit",AY43=""))</formula>
    </cfRule>
  </conditionalFormatting>
  <conditionalFormatting sqref="AY44:BA44">
    <cfRule type="expression" dxfId="25" priority="906">
      <formula>NOT(AY44="")</formula>
    </cfRule>
  </conditionalFormatting>
  <conditionalFormatting sqref="AY45:BA45">
    <cfRule type="expression" dxfId="24" priority="904">
      <formula>NOT(AY45="")</formula>
    </cfRule>
    <cfRule type="expression" dxfId="23" priority="933">
      <formula>AND(AL45="errechneter Mw",$V$4="Eine Vorlage zur Zielwertüberwachung",NOT(AY45=""))</formula>
    </cfRule>
  </conditionalFormatting>
  <conditionalFormatting sqref="BC46 BC48:BC73">
    <cfRule type="expression" dxfId="22" priority="6">
      <formula>$V$4=""</formula>
    </cfRule>
  </conditionalFormatting>
  <conditionalFormatting sqref="S7:T8">
    <cfRule type="expression" dxfId="21" priority="5">
      <formula>$V$4=""</formula>
    </cfRule>
  </conditionalFormatting>
  <conditionalFormatting sqref="A43:B44">
    <cfRule type="expression" dxfId="20" priority="4">
      <formula>$V$4=""</formula>
    </cfRule>
  </conditionalFormatting>
  <conditionalFormatting sqref="S43:T44">
    <cfRule type="expression" dxfId="19" priority="3">
      <formula>$V$4=""</formula>
    </cfRule>
  </conditionalFormatting>
  <conditionalFormatting sqref="AK43:AL44">
    <cfRule type="expression" dxfId="18" priority="2">
      <formula>$V$4=""</formula>
    </cfRule>
  </conditionalFormatting>
  <conditionalFormatting sqref="AK7:AL8">
    <cfRule type="expression" dxfId="0"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27.03.2025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6" t="str">
        <f>Dokumentationshilfe!C1</f>
        <v>AFIAS</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HbA1c Kontrolle</v>
      </c>
      <c r="C5" s="193"/>
      <c r="D5" s="194" t="str">
        <f>CONCATENATE(Dokumentationshilfe!S3,Dokumentationshilfe!T3)</f>
        <v>Lot: AACOUK35</v>
      </c>
      <c r="E5" s="194"/>
      <c r="F5" s="195" t="str">
        <f>CONCATENATE(Dokumentationshilfe!AF3,TEXT(Dokumentationshilfe!AK3,"TT.MM.JJJJ"))</f>
        <v>Verfall: 01.11.2025</v>
      </c>
      <c r="G5" s="196"/>
    </row>
    <row r="6" spans="2:7" ht="13.5" thickBot="1" x14ac:dyDescent="0.25"/>
    <row r="7" spans="2:7" ht="17.25" thickBot="1" x14ac:dyDescent="0.3">
      <c r="B7" s="65" t="s">
        <v>49</v>
      </c>
      <c r="C7" s="66" t="s">
        <v>211</v>
      </c>
      <c r="D7" s="197" t="s">
        <v>212</v>
      </c>
      <c r="E7" s="197"/>
      <c r="F7" s="197"/>
      <c r="G7" s="65" t="s">
        <v>1</v>
      </c>
    </row>
    <row r="8" spans="2:7" ht="15.75" thickBot="1" x14ac:dyDescent="0.25">
      <c r="B8" s="67" t="str">
        <f>Dokumentationshilfe!A5</f>
        <v>HbA1c</v>
      </c>
      <c r="C8" s="68">
        <f>Dokumentationshilfe!J11</f>
        <v>5.7</v>
      </c>
      <c r="D8" s="185" t="str">
        <f>CONCATENATE(Dokumentationshilfe!D11," - ",Dokumentationshilfe!P11)</f>
        <v>5.2 - 6.2</v>
      </c>
      <c r="E8" s="185"/>
      <c r="F8" s="185"/>
      <c r="G8" s="67" t="str">
        <f>Dokumentationshilfe!O7</f>
        <v>%</v>
      </c>
    </row>
    <row r="9" spans="2:7" ht="15.75" thickBot="1" x14ac:dyDescent="0.25">
      <c r="B9" s="67" t="str">
        <f>Dokumentationshilfe!S5</f>
        <v>HbA1c</v>
      </c>
      <c r="C9" s="68">
        <f>Dokumentationshilfe!AB11</f>
        <v>5.5</v>
      </c>
      <c r="D9" s="185" t="str">
        <f>CONCATENATE(Dokumentationshilfe!V11," - ",Dokumentationshilfe!AH11)</f>
        <v>5.1 - 5.9</v>
      </c>
      <c r="E9" s="185"/>
      <c r="F9" s="185"/>
      <c r="G9" s="67" t="str">
        <f>Dokumentationshilfe!AG7</f>
        <v>%</v>
      </c>
    </row>
    <row r="10" spans="2:7" ht="15.75" thickBot="1" x14ac:dyDescent="0.25">
      <c r="B10" s="67" t="str">
        <f>Dokumentationshilfe!AK5</f>
        <v>HbA1c</v>
      </c>
      <c r="C10" s="68">
        <f>Dokumentationshilfe!AT11</f>
        <v>5.6</v>
      </c>
      <c r="D10" s="185" t="str">
        <f>CONCATENATE(Dokumentationshilfe!AN11," - ",Dokumentationshilfe!AZ11)</f>
        <v>5.1 - 6.1</v>
      </c>
      <c r="E10" s="185"/>
      <c r="F10" s="185"/>
      <c r="G10" s="67" t="str">
        <f>Dokumentationshilfe!AY7</f>
        <v>%</v>
      </c>
    </row>
    <row r="11" spans="2:7" ht="15.75" thickBot="1" x14ac:dyDescent="0.25">
      <c r="B11" s="67" t="str">
        <f>Dokumentationshilfe!A41</f>
        <v>HbA1c</v>
      </c>
      <c r="C11" s="68">
        <f>Dokumentationshilfe!J47</f>
        <v>10.9</v>
      </c>
      <c r="D11" s="185" t="str">
        <f>CONCATENATE(Dokumentationshilfe!D47," - ",Dokumentationshilfe!P47)</f>
        <v>10 - 11.8</v>
      </c>
      <c r="E11" s="185"/>
      <c r="F11" s="185"/>
      <c r="G11" s="67" t="str">
        <f>Dokumentationshilfe!O43</f>
        <v>%</v>
      </c>
    </row>
    <row r="12" spans="2:7" ht="15.75" thickBot="1" x14ac:dyDescent="0.25">
      <c r="B12" s="67" t="str">
        <f>Dokumentationshilfe!S41</f>
        <v>HbA1c</v>
      </c>
      <c r="C12" s="68">
        <f>Dokumentationshilfe!AB47</f>
        <v>9.8000000000000007</v>
      </c>
      <c r="D12" s="185" t="str">
        <f>CONCATENATE(Dokumentationshilfe!V47," - ",Dokumentationshilfe!AH47)</f>
        <v>9 - 10.6</v>
      </c>
      <c r="E12" s="185"/>
      <c r="F12" s="185"/>
      <c r="G12" s="67" t="str">
        <f>Dokumentationshilfe!AG43</f>
        <v>%</v>
      </c>
    </row>
    <row r="13" spans="2:7" ht="15.75" thickBot="1" x14ac:dyDescent="0.25">
      <c r="B13" s="67" t="str">
        <f>Dokumentationshilfe!AK41</f>
        <v>HbA1c</v>
      </c>
      <c r="C13" s="68">
        <f>Dokumentationshilfe!AT47</f>
        <v>10.1</v>
      </c>
      <c r="D13" s="185" t="str">
        <f>CONCATENATE(Dokumentationshilfe!AN47," - ",Dokumentationshilfe!AZ47)</f>
        <v>9.2 - 11</v>
      </c>
      <c r="E13" s="185"/>
      <c r="F13" s="185"/>
      <c r="G13" s="67" t="str">
        <f>Dokumentationshilfe!AY43</f>
        <v>%</v>
      </c>
    </row>
    <row r="14" spans="2:7" ht="15" x14ac:dyDescent="0.2">
      <c r="B14" s="69"/>
      <c r="C14" s="70"/>
      <c r="D14" s="199"/>
      <c r="E14" s="199"/>
      <c r="F14" s="199"/>
      <c r="G14" s="69"/>
    </row>
    <row r="15" spans="2:7" ht="15" x14ac:dyDescent="0.2">
      <c r="B15" s="71"/>
      <c r="C15" s="72"/>
      <c r="D15" s="198"/>
      <c r="E15" s="198"/>
      <c r="F15" s="198"/>
      <c r="G15" s="71"/>
    </row>
    <row r="16" spans="2:7" ht="15" x14ac:dyDescent="0.2">
      <c r="B16" s="71"/>
      <c r="C16" s="72"/>
      <c r="D16" s="198"/>
      <c r="E16" s="198"/>
      <c r="F16" s="198"/>
      <c r="G16" s="71"/>
    </row>
  </sheetData>
  <sheetProtection algorithmName="SHA-512" hashValue="8d9JYuEJTBtGY/OcyP5v2HyCIWDIFrUhXNfQ65cY+3kJ7RwmqCRqOysRlnVwL/4K5/q/Xz5jUDy1eEnzf8eWZg==" saltValue="kKgINyHjDgQx08k1MBZ+c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5" t="s">
        <v>213</v>
      </c>
      <c r="C2" s="206"/>
      <c r="D2" s="206"/>
      <c r="E2" s="206"/>
      <c r="F2" s="206"/>
      <c r="G2" s="207"/>
      <c r="I2" s="205" t="s">
        <v>214</v>
      </c>
      <c r="J2" s="206"/>
      <c r="K2" s="206"/>
      <c r="L2" s="206"/>
      <c r="M2" s="207"/>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3" t="s">
        <v>220</v>
      </c>
      <c r="J4" s="214"/>
      <c r="K4" s="214"/>
      <c r="L4" s="214"/>
      <c r="M4" s="215"/>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HbA1c</v>
      </c>
      <c r="J6" s="93"/>
      <c r="K6" s="93"/>
      <c r="L6" s="94">
        <f>Dokumentationshilfe!J11</f>
        <v>5.7</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6" t="str">
        <f>IF(OR(F5="VK manuell eingeben",F5="Parameter eingeben"),"",IF(OR(F5=0,F5=""),"",IF(AND(E5="",F5&lt;&gt;"",F5&lt;&gt;0),_xlfn.CONCAT(Hilfstabelle!Q39,MAX(C5,D5)-F5,Hilfstabelle!Q40,MAX(C5,D5)+F5,Hilfstabelle!Q41),IF(E5&lt;F5,Hilfstabelle!Q43,IF(E5&gt;F5,Hilfstabelle!Q44,"")))))</f>
        <v/>
      </c>
      <c r="D7" s="216"/>
      <c r="E7" s="216"/>
      <c r="F7" s="216"/>
      <c r="G7" s="217"/>
      <c r="I7" s="92" t="str">
        <f>Dokumentationshilfe!S5</f>
        <v>HbA1c</v>
      </c>
      <c r="J7" s="93"/>
      <c r="K7" s="93"/>
      <c r="L7" s="94">
        <f>Dokumentationshilfe!AB11</f>
        <v>5.5</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8"/>
      <c r="D8" s="218"/>
      <c r="E8" s="218"/>
      <c r="F8" s="218"/>
      <c r="G8" s="219"/>
      <c r="I8" s="118" t="str">
        <f>Dokumentationshilfe!AK5</f>
        <v>HbA1c</v>
      </c>
      <c r="J8" s="119"/>
      <c r="K8" s="119"/>
      <c r="L8" s="120">
        <f>Dokumentationshilfe!AT11</f>
        <v>5.6</v>
      </c>
      <c r="M8" s="121" t="str">
        <f t="shared" si="0"/>
        <v>Analysesystem wählen</v>
      </c>
    </row>
    <row r="9" spans="2:13" ht="16.5" customHeight="1" thickBot="1" x14ac:dyDescent="0.25">
      <c r="B9" s="101"/>
      <c r="C9" s="220"/>
      <c r="D9" s="220"/>
      <c r="E9" s="220"/>
      <c r="F9" s="220"/>
      <c r="G9" s="221"/>
      <c r="I9" s="92" t="str">
        <f>Dokumentationshilfe!A41</f>
        <v>HbA1c</v>
      </c>
      <c r="J9" s="93"/>
      <c r="K9" s="93"/>
      <c r="L9" s="94">
        <f>Dokumentationshilfe!J47</f>
        <v>10.9</v>
      </c>
      <c r="M9" s="95" t="str">
        <f t="shared" si="0"/>
        <v>Analysesystem wählen</v>
      </c>
    </row>
    <row r="10" spans="2:13" ht="16.5" customHeight="1" thickTop="1" x14ac:dyDescent="0.2">
      <c r="I10" s="92" t="str">
        <f>Dokumentationshilfe!S41</f>
        <v>HbA1c</v>
      </c>
      <c r="J10" s="93"/>
      <c r="K10" s="93"/>
      <c r="L10" s="94">
        <f>Dokumentationshilfe!AB47</f>
        <v>9.8000000000000007</v>
      </c>
      <c r="M10" s="95" t="str">
        <f t="shared" si="0"/>
        <v>Analysesystem wählen</v>
      </c>
    </row>
    <row r="11" spans="2:13" ht="16.5" customHeight="1" thickBot="1" x14ac:dyDescent="0.25">
      <c r="I11" s="97" t="str">
        <f>Dokumentationshilfe!AK41</f>
        <v>HbA1c</v>
      </c>
      <c r="J11" s="98"/>
      <c r="K11" s="98"/>
      <c r="L11" s="99">
        <f>Dokumentationshilfe!AT47</f>
        <v>10.1</v>
      </c>
      <c r="M11" s="100" t="str">
        <f t="shared" si="0"/>
        <v>Analysesystem wählen</v>
      </c>
    </row>
    <row r="12" spans="2:13" ht="16.5" customHeight="1" thickTop="1" thickBot="1" x14ac:dyDescent="0.3">
      <c r="B12" s="222" t="s">
        <v>226</v>
      </c>
      <c r="C12" s="223"/>
      <c r="D12" s="223"/>
      <c r="E12" s="223"/>
      <c r="F12" s="223"/>
      <c r="G12" s="224"/>
    </row>
    <row r="13" spans="2:13" ht="16.5" customHeight="1" thickBot="1" x14ac:dyDescent="0.25">
      <c r="B13" s="90"/>
      <c r="G13" s="91"/>
    </row>
    <row r="14" spans="2:13" ht="16.5" customHeight="1" x14ac:dyDescent="0.2">
      <c r="B14" s="102" t="s">
        <v>227</v>
      </c>
      <c r="C14" s="212" t="s">
        <v>228</v>
      </c>
      <c r="D14" s="212"/>
      <c r="E14" s="103" t="s">
        <v>229</v>
      </c>
      <c r="F14" s="104" t="s">
        <v>230</v>
      </c>
      <c r="G14" s="105"/>
    </row>
    <row r="15" spans="2:13" ht="16.5" customHeight="1" thickBot="1" x14ac:dyDescent="0.25">
      <c r="B15" s="106"/>
      <c r="C15" s="204"/>
      <c r="D15" s="204"/>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5" t="s">
        <v>231</v>
      </c>
      <c r="C18" s="206"/>
      <c r="D18" s="206"/>
      <c r="E18" s="206"/>
      <c r="F18" s="206"/>
      <c r="G18" s="207"/>
    </row>
    <row r="19" spans="2:7" ht="16.5" customHeight="1" thickBot="1" x14ac:dyDescent="0.25">
      <c r="B19" s="76"/>
      <c r="C19" s="77"/>
      <c r="D19" s="77"/>
      <c r="E19" s="77"/>
      <c r="F19" s="77"/>
      <c r="G19" s="78"/>
    </row>
    <row r="20" spans="2:7" ht="16.5" customHeight="1" x14ac:dyDescent="0.2">
      <c r="B20" s="208" t="s">
        <v>232</v>
      </c>
      <c r="C20" s="209"/>
      <c r="D20" s="210" t="str">
        <f>CONCATENATE("Mittelwert der Messwerte von ",C21," (MW):")</f>
        <v>Mittelwert der Messwerte von Auswahl (MW):</v>
      </c>
      <c r="E20" s="211"/>
      <c r="F20" s="211"/>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00" t="str">
        <f>CONCATENATE("Variationskoeffiezient der Messwerte von ",C21," (VK):")</f>
        <v>Variationskoeffiezient der Messwerte von Auswahl (VK):</v>
      </c>
      <c r="E21" s="201"/>
      <c r="F21" s="201"/>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0" t="str">
        <f>CONCATENATE("Standardabweichung der Messwerte von ",C21," (s):")</f>
        <v>Standardabweichung der Messwerte von Auswahl (s):</v>
      </c>
      <c r="E22" s="201"/>
      <c r="F22" s="201"/>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0" t="str">
        <f>CONCATENATE("Maximale absolute Spannweite der Messwerte von ",C21,":")</f>
        <v>Maximale absolute Spannweite der Messwerte von Auswahl:</v>
      </c>
      <c r="E23" s="201"/>
      <c r="F23" s="201"/>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0" t="str">
        <f>CONCATENATE("Maximale relative Spannweite der Messwerte von ",C21," in s:")</f>
        <v>Maximale relative Spannweite der Messwerte von Auswahl in s:</v>
      </c>
      <c r="E24" s="201"/>
      <c r="F24" s="201"/>
      <c r="G24" s="112" t="str">
        <f>IF(OR(C21="Auswahl",C21=""),"Parameter auswählen",IFERROR(_xlfn.TEXTJOIN( ,FALSE,ROUND(G23/G22,2)," s"),"0"))</f>
        <v>Parameter auswählen</v>
      </c>
    </row>
    <row r="25" spans="2:7" ht="16.5" customHeight="1" x14ac:dyDescent="0.2">
      <c r="B25" s="90"/>
      <c r="D25" s="200" t="str">
        <f>CONCATENATE("max. rel. Spannweite der Messwerte von ",C21," in s (s gemäss Qualab):")</f>
        <v>max. rel. Spannweite der Messwerte von Auswahl in s (s gemäss Qualab):</v>
      </c>
      <c r="E25" s="201"/>
      <c r="F25" s="201"/>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2" t="str">
        <f>CONCATENATE("Anzahl Messungen des Parameter ",C21,":")</f>
        <v>Anzahl Messungen des Parameter Auswahl:</v>
      </c>
      <c r="E26" s="203"/>
      <c r="F26" s="203"/>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5" t="s">
        <v>48</v>
      </c>
      <c r="C3" s="225"/>
      <c r="D3" s="225"/>
      <c r="E3" s="225"/>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0.121</v>
      </c>
      <c r="E94" s="55" t="s">
        <v>146</v>
      </c>
      <c r="F94" s="115"/>
    </row>
    <row r="95" spans="2:6" ht="14.25" x14ac:dyDescent="0.2">
      <c r="B95" s="22" t="s">
        <v>144</v>
      </c>
      <c r="C95" s="54">
        <v>0.25</v>
      </c>
      <c r="D95" s="74">
        <v>0.121</v>
      </c>
      <c r="E95" s="55" t="s">
        <v>146</v>
      </c>
      <c r="F95" s="115"/>
    </row>
    <row r="96" spans="2:6" ht="14.25" x14ac:dyDescent="0.2">
      <c r="B96" s="22" t="s">
        <v>145</v>
      </c>
      <c r="C96" s="54">
        <v>0.25</v>
      </c>
      <c r="D96" s="74">
        <v>0.121</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0.152</v>
      </c>
      <c r="E127" s="55" t="s">
        <v>146</v>
      </c>
      <c r="F127" s="115"/>
    </row>
    <row r="128" spans="2:6" ht="14.25" x14ac:dyDescent="0.2">
      <c r="B128" s="55" t="s">
        <v>179</v>
      </c>
      <c r="C128" s="54">
        <v>0.25</v>
      </c>
      <c r="D128" s="74">
        <v>0.152</v>
      </c>
      <c r="E128" s="55" t="s">
        <v>146</v>
      </c>
      <c r="F128" s="115"/>
    </row>
    <row r="129" spans="2:6" ht="14.25" x14ac:dyDescent="0.2">
      <c r="B129" s="55" t="s">
        <v>180</v>
      </c>
      <c r="C129" s="54">
        <v>0.25</v>
      </c>
      <c r="D129" s="74">
        <v>0.152</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HbA1c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HbA1c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HbA1c</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HbA1c</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HbA1c</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HbA1c</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205</v>
      </c>
      <c r="R28" s="226"/>
      <c r="S28" s="226"/>
      <c r="T28" s="226"/>
      <c r="U28" s="226"/>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4"/>
      <c r="W31" s="64"/>
      <c r="AB31" t="s">
        <v>60</v>
      </c>
      <c r="AC31" t="s">
        <v>95</v>
      </c>
      <c r="AD31">
        <v>1000000</v>
      </c>
    </row>
    <row r="32" spans="3:30" ht="13.5" thickBot="1" x14ac:dyDescent="0.25">
      <c r="Q32" s="226"/>
      <c r="R32" s="226"/>
      <c r="S32" s="226"/>
      <c r="T32" s="226"/>
      <c r="U32" s="226"/>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6"/>
      <c r="R33" s="226"/>
      <c r="S33" s="226"/>
      <c r="T33" s="226"/>
      <c r="U33" s="226"/>
      <c r="V33" s="64"/>
      <c r="W33" s="64"/>
    </row>
    <row r="34" spans="3:30" x14ac:dyDescent="0.2">
      <c r="C34" s="4"/>
      <c r="L34" s="7"/>
      <c r="Q34" s="226"/>
      <c r="R34" s="226"/>
      <c r="S34" s="226"/>
      <c r="T34" s="226"/>
      <c r="U34" s="226"/>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6"/>
      <c r="R35" s="226"/>
      <c r="S35" s="226"/>
      <c r="T35" s="226"/>
      <c r="U35" s="226"/>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2025-03-27T07:50:36Z</dcterms:modified>
</cp:coreProperties>
</file>