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Mythic 22\"/>
    </mc:Choice>
  </mc:AlternateContent>
  <xr:revisionPtr revIDLastSave="0" documentId="13_ncr:1_{EC201363-64C1-44DD-B3D4-1FD4CD932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Tabelle1!$A$1:$BB$73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AD8" i="1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47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19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91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63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35" i="2"/>
  <c r="AV44" i="1"/>
  <c r="AD44" i="1"/>
  <c r="L44" i="1"/>
  <c r="AV8" i="1"/>
  <c r="AH47" i="1" l="1"/>
  <c r="AH11" i="1"/>
  <c r="X11" i="1" l="1"/>
  <c r="Z11" i="1"/>
  <c r="AF11" i="1"/>
  <c r="AD11" i="1"/>
  <c r="L8" i="1" l="1"/>
  <c r="AY8" i="1"/>
  <c r="AL10" i="1"/>
  <c r="D11" i="1"/>
  <c r="F11" i="1"/>
  <c r="H11" i="1"/>
  <c r="J11" i="1"/>
  <c r="L11" i="1"/>
  <c r="N11" i="1"/>
  <c r="P11" i="1"/>
  <c r="AB11" i="1"/>
  <c r="AN11" i="1"/>
  <c r="AP11" i="1"/>
  <c r="AR11" i="1"/>
  <c r="AT11" i="1"/>
  <c r="AV11" i="1"/>
  <c r="AX11" i="1"/>
  <c r="AZ11" i="1"/>
  <c r="O44" i="1"/>
  <c r="AY44" i="1"/>
  <c r="B46" i="1"/>
  <c r="AL46" i="1"/>
  <c r="D47" i="1"/>
  <c r="F47" i="1"/>
  <c r="H47" i="1"/>
  <c r="J47" i="1"/>
  <c r="L47" i="1"/>
  <c r="N47" i="1"/>
  <c r="P47" i="1"/>
  <c r="V47" i="1"/>
  <c r="X47" i="1"/>
  <c r="Z47" i="1"/>
  <c r="AB47" i="1"/>
  <c r="AD47" i="1"/>
  <c r="AF47" i="1"/>
  <c r="AN47" i="1"/>
  <c r="AP47" i="1"/>
  <c r="AR47" i="1"/>
  <c r="AT47" i="1"/>
  <c r="AV47" i="1"/>
  <c r="AX47" i="1"/>
  <c r="AZ47" i="1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9" i="2"/>
  <c r="E7" i="2"/>
  <c r="E12" i="2"/>
  <c r="E11" i="2"/>
  <c r="E10" i="2"/>
  <c r="E8" i="2"/>
  <c r="E13" i="2"/>
</calcChain>
</file>

<file path=xl/sharedStrings.xml><?xml version="1.0" encoding="utf-8"?>
<sst xmlns="http://schemas.openxmlformats.org/spreadsheetml/2006/main" count="385" uniqueCount="48">
  <si>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</si>
  <si>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</si>
  <si>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</si>
  <si>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</si>
  <si>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</si>
  <si>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</si>
  <si>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</si>
  <si>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</si>
  <si>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</si>
  <si>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</si>
  <si>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</si>
  <si>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</si>
  <si>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</si>
  <si>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</si>
  <si>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</si>
  <si>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</si>
  <si>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</si>
  <si>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</si>
  <si>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</si>
  <si>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</si>
  <si>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</si>
  <si>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</si>
  <si>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</si>
  <si>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</si>
  <si>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</si>
  <si>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</si>
  <si>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</si>
  <si>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</si>
  <si>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</si>
  <si>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</si>
  <si>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WBC</t>
  </si>
  <si>
    <t>RBC</t>
  </si>
  <si>
    <t>Hb</t>
  </si>
  <si>
    <t>HCT</t>
  </si>
  <si>
    <t>PLT</t>
  </si>
  <si>
    <t>%</t>
  </si>
  <si>
    <r>
      <t>x10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</si>
  <si>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</si>
  <si>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x10</t>
    </r>
    <r>
      <rPr>
        <b/>
        <vertAlign val="superscript"/>
        <sz val="9"/>
        <rFont val="Arial"/>
        <family val="2"/>
      </rPr>
      <t>6</t>
    </r>
    <r>
      <rPr>
        <b/>
        <sz val="9"/>
        <rFont val="Arial"/>
        <family val="2"/>
      </rPr>
      <t>/µL</t>
    </r>
  </si>
  <si>
    <t>g/dL</t>
  </si>
  <si>
    <t>Test</t>
  </si>
  <si>
    <t xml:space="preserve">Gerät:            </t>
  </si>
  <si>
    <t xml:space="preserve">Kontrolle: </t>
  </si>
  <si>
    <t xml:space="preserve">Lot: </t>
  </si>
  <si>
    <t xml:space="preserve">Verfall: </t>
  </si>
  <si>
    <t>Myt-5D</t>
  </si>
  <si>
    <t xml:space="preserve"> Mythic 22     </t>
  </si>
  <si>
    <t>MYT2502N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</si>
</sst>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49" fontId="0" fillId="0" borderId="0" xfId="0" applyNumberFormat="1" applyBorder="1"/>
    <xf numFmtId="49" fontId="0" fillId="0" borderId="31" xfId="0" applyNumberFormat="1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/>
    <xf numFmtId="49" fontId="0" fillId="0" borderId="29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8" xfId="0" quotePrefix="1" applyNumberFormat="1" applyFont="1" applyBorder="1" applyAlignment="1" applyProtection="1">
      <alignment horizontal="right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5" xfId="0" applyFont="1" applyFill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164" fontId="20" fillId="0" borderId="22" xfId="1" applyNumberFormat="1" applyFont="1" applyBorder="1" applyAlignment="1" applyProtection="1">
      <alignment horizontal="right" vertical="center"/>
    </xf>
    <xf numFmtId="165" fontId="2" fillId="0" borderId="23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165" fontId="2" fillId="0" borderId="23" xfId="0" quotePrefix="1" applyNumberFormat="1" applyFont="1" applyBorder="1" applyAlignment="1" applyProtection="1">
      <alignment horizontal="center" vertical="center"/>
    </xf>
    <xf numFmtId="165" fontId="2" fillId="0" borderId="24" xfId="0" quotePrefix="1" applyNumberFormat="1" applyFont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" fontId="2" fillId="0" borderId="23" xfId="0" quotePrefix="1" applyNumberFormat="1" applyFont="1" applyBorder="1" applyAlignment="1" applyProtection="1">
      <alignment horizontal="center" vertical="center"/>
    </xf>
    <xf numFmtId="1" fontId="2" fillId="0" borderId="24" xfId="0" quotePrefix="1" applyNumberFormat="1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165" fontId="20" fillId="0" borderId="39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horizontal="right" vertical="center"/>
    </xf>
    <xf numFmtId="165" fontId="20" fillId="0" borderId="38" xfId="0" applyNumberFormat="1" applyFont="1" applyBorder="1" applyAlignment="1" applyProtection="1">
      <alignment horizontal="right" vertical="center"/>
    </xf>
    <xf numFmtId="2" fontId="20" fillId="0" borderId="39" xfId="0" applyNumberFormat="1" applyFont="1" applyBorder="1" applyAlignment="1" applyProtection="1">
      <alignment horizontal="right" vertical="center"/>
    </xf>
    <xf numFmtId="2" fontId="20" fillId="0" borderId="2" xfId="0" applyNumberFormat="1" applyFont="1" applyBorder="1" applyAlignment="1" applyProtection="1">
      <alignment horizontal="right" vertical="center"/>
    </xf>
    <xf numFmtId="2" fontId="20" fillId="0" borderId="38" xfId="0" applyNumberFormat="1" applyFont="1" applyBorder="1" applyAlignment="1" applyProtection="1">
      <alignment horizontal="right" vertical="center"/>
    </xf>
    <xf numFmtId="2" fontId="2" fillId="0" borderId="23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2" fontId="2" fillId="0" borderId="23" xfId="0" quotePrefix="1" applyNumberFormat="1" applyFont="1" applyBorder="1" applyAlignment="1" applyProtection="1">
      <alignment horizontal="center" vertical="center"/>
    </xf>
    <xf numFmtId="2" fontId="2" fillId="0" borderId="24" xfId="0" quotePrefix="1" applyNumberFormat="1" applyFont="1" applyBorder="1" applyAlignment="1" applyProtection="1">
      <alignment horizontal="center" vertical="center"/>
    </xf>
    <xf numFmtId="1" fontId="20" fillId="0" borderId="39" xfId="0" applyNumberFormat="1" applyFont="1" applyBorder="1" applyAlignment="1" applyProtection="1">
      <alignment horizontal="right" vertical="center"/>
    </xf>
    <xf numFmtId="1" fontId="20" fillId="0" borderId="2" xfId="0" applyNumberFormat="1" applyFont="1" applyBorder="1" applyAlignment="1" applyProtection="1">
      <alignment horizontal="right" vertical="center"/>
    </xf>
    <xf numFmtId="1" fontId="20" fillId="0" borderId="38" xfId="0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A-4B35-9793-E8A48FEB73A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A-4B35-9793-E8A48FEB73A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A-4B35-9793-E8A48FEB73A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A-4B35-9793-E8A48FEB73A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A-4B35-9793-E8A48FEB73A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A-4B35-9793-E8A48FEB73A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0A-4B35-9793-E8A48FEB73A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0A-4B35-9793-E8A48FEB7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23200"/>
        <c:axId val="165125120"/>
      </c:scatterChart>
      <c:valAx>
        <c:axId val="16512320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5125120"/>
        <c:crossesAt val="0"/>
        <c:crossBetween val="midCat"/>
        <c:majorUnit val="1"/>
      </c:valAx>
      <c:valAx>
        <c:axId val="165125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512320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0.9970072884521981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B-447F-9013-D11527F8AF7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B-447F-9013-D11527F8AF7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9B-447F-9013-D11527F8AF7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9B-447F-9013-D11527F8AF7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9B-447F-9013-D11527F8AF7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9B-447F-9013-D11527F8AF7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9B-447F-9013-D11527F8AF7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Tabelle2!$E$511:$E$535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Tabelle2!$D$511:$D$535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9B-447F-9013-D11527F8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94560"/>
        <c:axId val="191396480"/>
      </c:scatterChart>
      <c:valAx>
        <c:axId val="1913945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396480"/>
        <c:crossesAt val="0"/>
        <c:crossBetween val="midCat"/>
        <c:majorUnit val="1"/>
      </c:valAx>
      <c:valAx>
        <c:axId val="1913964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3945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1-4D54-B258-08B8ECB81DC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81-4D54-B258-08B8ECB81DC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81-4D54-B258-08B8ECB81DC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81-4D54-B258-08B8ECB81DC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81-4D54-B258-08B8ECB81DC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81-4D54-B258-08B8ECB81DC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81-4D54-B258-08B8ECB81DC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Tabelle2!$E$539:$E$563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Tabelle2!$D$539:$D$563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81-4D54-B258-08B8ECB81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11168"/>
        <c:axId val="191521536"/>
      </c:scatterChart>
      <c:valAx>
        <c:axId val="19151116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521536"/>
        <c:crossesAt val="0"/>
        <c:crossBetween val="midCat"/>
        <c:majorUnit val="1"/>
      </c:valAx>
      <c:valAx>
        <c:axId val="19152153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5111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4540531742585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28-4C19-876D-B3E7223F5CA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28-4C19-876D-B3E7223F5CA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28-4C19-876D-B3E7223F5CA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28-4C19-876D-B3E7223F5CA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28-4C19-876D-B3E7223F5CA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28-4C19-876D-B3E7223F5CA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28-4C19-876D-B3E7223F5CA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Tabelle2!$E$567:$E$591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Tabelle2!$D$567:$D$591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28-4C19-876D-B3E7223F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35904"/>
        <c:axId val="191437824"/>
      </c:scatterChart>
      <c:valAx>
        <c:axId val="19143590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437824"/>
        <c:crossesAt val="0"/>
        <c:crossBetween val="midCat"/>
        <c:majorUnit val="1"/>
      </c:valAx>
      <c:valAx>
        <c:axId val="1914378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4359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74387296306883E-2"/>
          <c:y val="2.4276098388947721E-2"/>
          <c:w val="0.98325370423312053"/>
          <c:h val="0.9757239016110522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2-47F5-9C6C-B010EE96B64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D2-47F5-9C6C-B010EE96B64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D2-47F5-9C6C-B010EE96B64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D2-47F5-9C6C-B010EE96B64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D2-47F5-9C6C-B010EE96B64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D2-47F5-9C6C-B010EE96B64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D2-47F5-9C6C-B010EE96B64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Tabelle2!$E$595:$E$619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Tabelle2!$D$595:$D$619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D2-47F5-9C6C-B010EE96B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87360"/>
        <c:axId val="193205760"/>
      </c:scatterChart>
      <c:valAx>
        <c:axId val="1914873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205760"/>
        <c:crossesAt val="0"/>
        <c:crossBetween val="midCat"/>
        <c:majorUnit val="1"/>
      </c:valAx>
      <c:valAx>
        <c:axId val="1932057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487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7914644231115E-2"/>
          <c:y val="4.1660780939057021E-2"/>
          <c:w val="0.98400191908143209"/>
          <c:h val="0.9573706166396770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5-45EF-829A-7B19BA6D2C5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25-45EF-829A-7B19BA6D2C5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25-45EF-829A-7B19BA6D2C5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25-45EF-829A-7B19BA6D2C5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25-45EF-829A-7B19BA6D2C5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25-45EF-829A-7B19BA6D2C5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25-45EF-829A-7B19BA6D2C5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Tabelle2!$E$623:$E$647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Tabelle2!$D$623:$D$647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25-45EF-829A-7B19BA6D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50048"/>
        <c:axId val="193251968"/>
      </c:scatterChart>
      <c:valAx>
        <c:axId val="1932500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251968"/>
        <c:crossesAt val="0"/>
        <c:crossBetween val="midCat"/>
        <c:majorUnit val="1"/>
      </c:valAx>
      <c:valAx>
        <c:axId val="1932519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2500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3.7251130549813488E-3"/>
          <c:w val="0.99241841593970292"/>
          <c:h val="0.9943966380121390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C-48A9-BA5F-B7C12FF454A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5C-48A9-BA5F-B7C12FF454A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5C-48A9-BA5F-B7C12FF454A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5C-48A9-BA5F-B7C12FF454A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5C-48A9-BA5F-B7C12FF454A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5C-48A9-BA5F-B7C12FF454A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5C-48A9-BA5F-B7C12FF454A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Tabelle2!$E$651:$E$675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Tabelle2!$D$651:$D$675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5C-48A9-BA5F-B7C12FF4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93312"/>
        <c:axId val="193311872"/>
      </c:scatterChart>
      <c:valAx>
        <c:axId val="1932933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311872"/>
        <c:crossesAt val="0"/>
        <c:crossBetween val="midCat"/>
        <c:majorUnit val="1"/>
      </c:valAx>
      <c:valAx>
        <c:axId val="19331187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2933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261484664027941E-2"/>
          <c:w val="0.99241841593970292"/>
          <c:h val="0.97930598336013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3A-4436-8E90-C6211644BB4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3A-4436-8E90-C6211644BB4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3A-4436-8E90-C6211644BB4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3A-4436-8E90-C6211644BB4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3A-4436-8E90-C6211644BB4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3A-4436-8E90-C6211644BB4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3A-4436-8E90-C6211644BB4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Tabelle2!$E$679:$E$703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Tabelle2!$D$679:$D$703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3A-4436-8E90-C6211644B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71776"/>
        <c:axId val="193658880"/>
      </c:scatterChart>
      <c:valAx>
        <c:axId val="1937717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658880"/>
        <c:crossesAt val="0"/>
        <c:crossBetween val="midCat"/>
        <c:majorUnit val="1"/>
      </c:valAx>
      <c:valAx>
        <c:axId val="1936588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7717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12237300352637E-3"/>
          <c:y val="1.9586064397126329E-2"/>
          <c:w val="0.99241841593970292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4A-499F-A103-561C9973DD4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4A-499F-A103-561C9973DD4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4A-499F-A103-561C9973DD4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4A-499F-A103-561C9973DD4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4A-499F-A103-561C9973DD4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4A-499F-A103-561C9973DD4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4A-499F-A103-561C9973DD4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Tabelle2!$E$707:$E$731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Tabelle2!$D$707:$D$731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4A-499F-A103-561C9973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99840"/>
        <c:axId val="193701760"/>
      </c:scatterChart>
      <c:valAx>
        <c:axId val="19369984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701760"/>
        <c:crossesAt val="0"/>
        <c:crossBetween val="midCat"/>
        <c:majorUnit val="1"/>
      </c:valAx>
      <c:valAx>
        <c:axId val="1937017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6998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1.3088384759805633E-2"/>
          <c:w val="0.98615082299007006"/>
          <c:h val="0.9830119912712207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4-4621-84D3-F6CFC2E48B3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64-4621-84D3-F6CFC2E48B3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64-4621-84D3-F6CFC2E48B3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64-4621-84D3-F6CFC2E48B3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64-4621-84D3-F6CFC2E48B3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64-4621-84D3-F6CFC2E48B3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64-4621-84D3-F6CFC2E48B3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Tabelle2!$E$735:$E$759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Tabelle2!$D$735:$D$759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64-4621-84D3-F6CFC2E4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86848"/>
        <c:axId val="193893120"/>
      </c:scatterChart>
      <c:valAx>
        <c:axId val="1938868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893120"/>
        <c:crossesAt val="0"/>
        <c:crossBetween val="midCat"/>
        <c:majorUnit val="1"/>
      </c:valAx>
      <c:valAx>
        <c:axId val="193893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8868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A1-4D33-B49C-5F8786929A6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A1-4D33-B49C-5F8786929A6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A1-4D33-B49C-5F8786929A6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A1-4D33-B49C-5F8786929A6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A1-4D33-B49C-5F8786929A6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A1-4D33-B49C-5F8786929A6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A1-4D33-B49C-5F8786929A6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Tabelle2!$E$763:$E$787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Tabelle2!$D$763:$D$787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A1-4D33-B49C-5F8786929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04096"/>
        <c:axId val="194006016"/>
      </c:scatterChart>
      <c:valAx>
        <c:axId val="1940040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4006016"/>
        <c:crossesAt val="0"/>
        <c:crossBetween val="midCat"/>
        <c:majorUnit val="1"/>
      </c:valAx>
      <c:valAx>
        <c:axId val="19400601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40040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30-4E93-8043-C85A6214F74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30-4E93-8043-C85A6214F74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30-4E93-8043-C85A6214F74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30-4E93-8043-C85A6214F74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30-4E93-8043-C85A6214F74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30-4E93-8043-C85A6214F74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30-4E93-8043-C85A6214F74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30-4E93-8043-C85A621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68480"/>
        <c:axId val="168470400"/>
      </c:scatterChart>
      <c:valAx>
        <c:axId val="16846848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470400"/>
        <c:crossesAt val="0"/>
        <c:crossBetween val="midCat"/>
        <c:majorUnit val="1"/>
      </c:valAx>
      <c:valAx>
        <c:axId val="16847040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4684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82298903702E-3"/>
          <c:y val="0"/>
          <c:w val="0.9838920992871852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1-40BC-BB04-9E91B79A1BB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91-40BC-BB04-9E91B79A1BB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91-40BC-BB04-9E91B79A1BB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91-40BC-BB04-9E91B79A1BB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91-40BC-BB04-9E91B79A1BB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91-40BC-BB04-9E91B79A1BB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91-40BC-BB04-9E91B79A1BB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Tabelle2!$E$791:$E$815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Tabelle2!$D$791:$D$815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91-40BC-BB04-9E91B79A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927424"/>
        <c:axId val="193937792"/>
      </c:scatterChart>
      <c:valAx>
        <c:axId val="19392742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937792"/>
        <c:crossesAt val="0"/>
        <c:crossBetween val="midCat"/>
        <c:majorUnit val="1"/>
      </c:valAx>
      <c:valAx>
        <c:axId val="19393779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92742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07-4DD6-B2BB-143C12B0312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07-4DD6-B2BB-143C12B0312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07-4DD6-B2BB-143C12B0312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07-4DD6-B2BB-143C12B0312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07-4DD6-B2BB-143C12B0312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07-4DD6-B2BB-143C12B0312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07-4DD6-B2BB-143C12B0312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Tabelle2!$E$819:$E$843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Tabelle2!$D$819:$D$843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07-4DD6-B2BB-143C12B03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61440"/>
        <c:axId val="194063360"/>
      </c:scatterChart>
      <c:valAx>
        <c:axId val="19406144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4063360"/>
        <c:crossesAt val="0"/>
        <c:crossBetween val="midCat"/>
        <c:majorUnit val="1"/>
      </c:valAx>
      <c:valAx>
        <c:axId val="1940633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40614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2-48BB-9744-64B561CF5CC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2-48BB-9744-64B561CF5CC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2-48BB-9744-64B561CF5CC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2-48BB-9744-64B561CF5CC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2-48BB-9744-64B561CF5CC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2-48BB-9744-64B561CF5CC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2-48BB-9744-64B561CF5CC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2-48BB-9744-64B561CF5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5152"/>
        <c:axId val="168391424"/>
      </c:scatterChart>
      <c:valAx>
        <c:axId val="1683851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391424"/>
        <c:crossesAt val="0"/>
        <c:crossBetween val="midCat"/>
        <c:majorUnit val="1"/>
      </c:valAx>
      <c:valAx>
        <c:axId val="1683914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385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D-47E6-8E57-8051F744628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3D-47E6-8E57-8051F744628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3D-47E6-8E57-8051F744628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3D-47E6-8E57-8051F744628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3D-47E6-8E57-8051F744628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3D-47E6-8E57-8051F744628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3D-47E6-8E57-8051F744628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3D-47E6-8E57-8051F744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37888"/>
        <c:axId val="168839808"/>
      </c:scatterChart>
      <c:valAx>
        <c:axId val="1688378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839808"/>
        <c:crossesAt val="0"/>
        <c:crossBetween val="midCat"/>
        <c:majorUnit val="1"/>
      </c:valAx>
      <c:valAx>
        <c:axId val="16883980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8378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7-4575-A8EE-511DFC0F6DD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7-4575-A8EE-511DFC0F6DD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7-4575-A8EE-511DFC0F6DD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7-4575-A8EE-511DFC0F6DD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7-4575-A8EE-511DFC0F6DD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7-4575-A8EE-511DFC0F6DD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7-4575-A8EE-511DFC0F6DD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7-4575-A8EE-511DFC0F6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835648"/>
        <c:axId val="183854208"/>
      </c:scatterChart>
      <c:valAx>
        <c:axId val="1838356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3854208"/>
        <c:crossesAt val="0"/>
        <c:crossBetween val="midCat"/>
        <c:majorUnit val="1"/>
      </c:valAx>
      <c:valAx>
        <c:axId val="18385420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38356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E-43B1-840A-5C4C4EFA837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8E-43B1-840A-5C4C4EFA837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8E-43B1-840A-5C4C4EFA837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8E-43B1-840A-5C4C4EFA837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8E-43B1-840A-5C4C4EFA837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8E-43B1-840A-5C4C4EFA837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8E-43B1-840A-5C4C4EFA837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8E-43B1-840A-5C4C4EFA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11360"/>
        <c:axId val="186925824"/>
      </c:scatterChart>
      <c:valAx>
        <c:axId val="1869113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6925824"/>
        <c:crossesAt val="0"/>
        <c:crossBetween val="midCat"/>
        <c:majorUnit val="1"/>
      </c:valAx>
      <c:valAx>
        <c:axId val="1869258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6911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123255363085467E-2"/>
          <c:w val="0.99241841593970292"/>
          <c:h val="0.98887673776247753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98-40D6-BD12-EF63677870C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98-40D6-BD12-EF63677870C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98-40D6-BD12-EF63677870C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98-40D6-BD12-EF63677870C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98-40D6-BD12-EF63677870C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98-40D6-BD12-EF63677870C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98-40D6-BD12-EF63677870C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Tabelle2!$E$427:$E$451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Tabelle2!$D$427:$D$451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98-40D6-BD12-EF6367787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67168"/>
        <c:axId val="186969088"/>
      </c:scatterChart>
      <c:valAx>
        <c:axId val="18696716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6969088"/>
        <c:crossesAt val="0"/>
        <c:crossBetween val="midCat"/>
        <c:majorUnit val="1"/>
      </c:valAx>
      <c:valAx>
        <c:axId val="1869690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69671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32554367127271E-3"/>
          <c:y val="1.1229170011798136E-2"/>
          <c:w val="0.99298674456328728"/>
          <c:h val="0.9887708299882018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B-4942-B31C-8168E3E461C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B-4942-B31C-8168E3E461C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7B-4942-B31C-8168E3E461C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7B-4942-B31C-8168E3E461C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7B-4942-B31C-8168E3E461C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7B-4942-B31C-8168E3E461C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7B-4942-B31C-8168E3E461C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Tabelle2!$E$455:$E$479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Tabelle2!$D$455:$D$479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7B-4942-B31C-8168E3E4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36896"/>
        <c:axId val="189138816"/>
      </c:scatterChart>
      <c:valAx>
        <c:axId val="1891368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9138816"/>
        <c:crossesAt val="0"/>
        <c:crossBetween val="midCat"/>
        <c:majorUnit val="1"/>
      </c:valAx>
      <c:valAx>
        <c:axId val="18913881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91368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4733045327334E-3"/>
          <c:y val="1.5938620804392255E-2"/>
          <c:w val="0.99294616542352998"/>
          <c:h val="0.9830139957179261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2-4193-B157-16F0E3021AB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2-4193-B157-16F0E3021AB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C2-4193-B157-16F0E3021AB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C2-4193-B157-16F0E3021AB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C2-4193-B157-16F0E3021AB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C2-4193-B157-16F0E3021AB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C2-4193-B157-16F0E3021AB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Tabelle2!$E$483:$E$507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Tabelle2!$D$483:$D$507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C2-4193-B157-16F0E302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4256"/>
        <c:axId val="189190528"/>
      </c:scatterChart>
      <c:valAx>
        <c:axId val="189184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9190528"/>
        <c:crossesAt val="0"/>
        <c:crossBetween val="midCat"/>
        <c:majorUnit val="1"/>
      </c:valAx>
      <c:valAx>
        <c:axId val="18919052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9184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image" Target="../media/image1.png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136072</xdr:rowOff>
    </xdr:from>
    <xdr:to>
      <xdr:col>17</xdr:col>
      <xdr:colOff>193771</xdr:colOff>
      <xdr:row>40</xdr:row>
      <xdr:rowOff>109538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117022</xdr:rowOff>
    </xdr:from>
    <xdr:to>
      <xdr:col>35</xdr:col>
      <xdr:colOff>193771</xdr:colOff>
      <xdr:row>40</xdr:row>
      <xdr:rowOff>152400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35756</xdr:rowOff>
    </xdr:from>
    <xdr:to>
      <xdr:col>53</xdr:col>
      <xdr:colOff>184246</xdr:colOff>
      <xdr:row>40</xdr:row>
      <xdr:rowOff>139993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90127</xdr:rowOff>
    </xdr:from>
    <xdr:to>
      <xdr:col>17</xdr:col>
      <xdr:colOff>190500</xdr:colOff>
      <xdr:row>76</xdr:row>
      <xdr:rowOff>144797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51080</xdr:rowOff>
    </xdr:from>
    <xdr:to>
      <xdr:col>35</xdr:col>
      <xdr:colOff>188517</xdr:colOff>
      <xdr:row>76</xdr:row>
      <xdr:rowOff>117583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29098</xdr:rowOff>
    </xdr:from>
    <xdr:to>
      <xdr:col>53</xdr:col>
      <xdr:colOff>171590</xdr:colOff>
      <xdr:row>76</xdr:row>
      <xdr:rowOff>127107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45982</xdr:colOff>
      <xdr:row>190</xdr:row>
      <xdr:rowOff>126877</xdr:rowOff>
    </xdr:from>
    <xdr:to>
      <xdr:col>17</xdr:col>
      <xdr:colOff>197827</xdr:colOff>
      <xdr:row>220</xdr:row>
      <xdr:rowOff>106403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20</xdr:col>
      <xdr:colOff>31464</xdr:colOff>
      <xdr:row>190</xdr:row>
      <xdr:rowOff>126601</xdr:rowOff>
    </xdr:from>
    <xdr:to>
      <xdr:col>35</xdr:col>
      <xdr:colOff>177423</xdr:colOff>
      <xdr:row>220</xdr:row>
      <xdr:rowOff>100600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45983</xdr:colOff>
      <xdr:row>190</xdr:row>
      <xdr:rowOff>114510</xdr:rowOff>
    </xdr:from>
    <xdr:to>
      <xdr:col>53</xdr:col>
      <xdr:colOff>170794</xdr:colOff>
      <xdr:row>220</xdr:row>
      <xdr:rowOff>142903</xdr:rowOff>
    </xdr:to>
    <xdr:graphicFrame macro="">
      <xdr:nvGraphicFramePr>
        <xdr:cNvPr id="55" name="Diagramm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64084</xdr:colOff>
      <xdr:row>227</xdr:row>
      <xdr:rowOff>28342</xdr:rowOff>
    </xdr:from>
    <xdr:to>
      <xdr:col>17</xdr:col>
      <xdr:colOff>183173</xdr:colOff>
      <xdr:row>256</xdr:row>
      <xdr:rowOff>129981</xdr:rowOff>
    </xdr:to>
    <xdr:graphicFrame macro="">
      <xdr:nvGraphicFramePr>
        <xdr:cNvPr id="56" name="Diagramm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20</xdr:col>
      <xdr:colOff>52552</xdr:colOff>
      <xdr:row>227</xdr:row>
      <xdr:rowOff>22709</xdr:rowOff>
    </xdr:from>
    <xdr:to>
      <xdr:col>35</xdr:col>
      <xdr:colOff>183173</xdr:colOff>
      <xdr:row>256</xdr:row>
      <xdr:rowOff>98180</xdr:rowOff>
    </xdr:to>
    <xdr:graphicFrame macro="">
      <xdr:nvGraphicFramePr>
        <xdr:cNvPr id="57" name="Diagramm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38</xdr:col>
      <xdr:colOff>45983</xdr:colOff>
      <xdr:row>227</xdr:row>
      <xdr:rowOff>21773</xdr:rowOff>
    </xdr:from>
    <xdr:to>
      <xdr:col>53</xdr:col>
      <xdr:colOff>179687</xdr:colOff>
      <xdr:row>256</xdr:row>
      <xdr:rowOff>143077</xdr:rowOff>
    </xdr:to>
    <xdr:graphicFrame macro="">
      <xdr:nvGraphicFramePr>
        <xdr:cNvPr id="58" name="Diagramm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</xdr:col>
      <xdr:colOff>33377</xdr:colOff>
      <xdr:row>262</xdr:row>
      <xdr:rowOff>35077</xdr:rowOff>
    </xdr:from>
    <xdr:to>
      <xdr:col>17</xdr:col>
      <xdr:colOff>182704</xdr:colOff>
      <xdr:row>292</xdr:row>
      <xdr:rowOff>87462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11918</xdr:colOff>
      <xdr:row>261</xdr:row>
      <xdr:rowOff>18318</xdr:rowOff>
    </xdr:from>
    <xdr:to>
      <xdr:col>35</xdr:col>
      <xdr:colOff>177362</xdr:colOff>
      <xdr:row>292</xdr:row>
      <xdr:rowOff>93051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38</xdr:col>
      <xdr:colOff>52552</xdr:colOff>
      <xdr:row>263</xdr:row>
      <xdr:rowOff>9572</xdr:rowOff>
    </xdr:from>
    <xdr:to>
      <xdr:col>53</xdr:col>
      <xdr:colOff>181739</xdr:colOff>
      <xdr:row>292</xdr:row>
      <xdr:rowOff>126874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61901</xdr:colOff>
      <xdr:row>298</xdr:row>
      <xdr:rowOff>121078</xdr:rowOff>
    </xdr:from>
    <xdr:to>
      <xdr:col>17</xdr:col>
      <xdr:colOff>193878</xdr:colOff>
      <xdr:row>329</xdr:row>
      <xdr:rowOff>2617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20</xdr:col>
      <xdr:colOff>30320</xdr:colOff>
      <xdr:row>298</xdr:row>
      <xdr:rowOff>28576</xdr:rowOff>
    </xdr:from>
    <xdr:to>
      <xdr:col>35</xdr:col>
      <xdr:colOff>175370</xdr:colOff>
      <xdr:row>328</xdr:row>
      <xdr:rowOff>88105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38</xdr:col>
      <xdr:colOff>65171</xdr:colOff>
      <xdr:row>298</xdr:row>
      <xdr:rowOff>79203</xdr:rowOff>
    </xdr:from>
    <xdr:to>
      <xdr:col>53</xdr:col>
      <xdr:colOff>209888</xdr:colOff>
      <xdr:row>328</xdr:row>
      <xdr:rowOff>106166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2</xdr:col>
      <xdr:colOff>59120</xdr:colOff>
      <xdr:row>335</xdr:row>
      <xdr:rowOff>61184</xdr:rowOff>
    </xdr:from>
    <xdr:to>
      <xdr:col>17</xdr:col>
      <xdr:colOff>184779</xdr:colOff>
      <xdr:row>363</xdr:row>
      <xdr:rowOff>80891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20</xdr:col>
      <xdr:colOff>49257</xdr:colOff>
      <xdr:row>335</xdr:row>
      <xdr:rowOff>80892</xdr:rowOff>
    </xdr:from>
    <xdr:to>
      <xdr:col>35</xdr:col>
      <xdr:colOff>216774</xdr:colOff>
      <xdr:row>363</xdr:row>
      <xdr:rowOff>80892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38</xdr:col>
      <xdr:colOff>48986</xdr:colOff>
      <xdr:row>335</xdr:row>
      <xdr:rowOff>46898</xdr:rowOff>
    </xdr:from>
    <xdr:to>
      <xdr:col>53</xdr:col>
      <xdr:colOff>190519</xdr:colOff>
      <xdr:row>363</xdr:row>
      <xdr:rowOff>87461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361"/>
  <sheetViews>
    <sheetView showGridLines="0" tabSelected="1" zoomScaleNormal="100" workbookViewId="0">
      <selection activeCell="B14" sqref="B14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93" t="s">
        <v>41</v>
      </c>
      <c r="B1" s="93"/>
      <c r="C1" s="93" t="s">
        <v>46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49"/>
      <c r="AN1" s="49"/>
      <c r="AO1" s="49"/>
      <c r="AP1" s="49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49"/>
      <c r="AN2" s="49"/>
      <c r="AO2" s="49"/>
      <c r="AP2" s="4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94" t="s">
        <v>42</v>
      </c>
      <c r="B3" s="94"/>
      <c r="C3" s="95" t="s">
        <v>45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51" t="s">
        <v>43</v>
      </c>
      <c r="T3" s="95" t="s">
        <v>47</v>
      </c>
      <c r="U3" s="95"/>
      <c r="V3" s="95"/>
      <c r="W3" s="95"/>
      <c r="X3" s="95"/>
      <c r="Y3" s="95"/>
      <c r="Z3" s="95"/>
      <c r="AA3" s="95"/>
      <c r="AB3" s="95"/>
      <c r="AC3" s="95"/>
      <c r="AD3" s="95"/>
      <c r="AE3" s="51"/>
      <c r="AF3" s="94" t="s">
        <v>44</v>
      </c>
      <c r="AG3" s="94"/>
      <c r="AH3" s="94"/>
      <c r="AI3" s="94"/>
      <c r="AJ3" s="94"/>
      <c r="AK3" s="96">
        <v>45752</v>
      </c>
      <c r="AL3" s="97"/>
      <c r="AM3" s="52"/>
      <c r="AN3" s="50"/>
      <c r="AO3" s="50"/>
      <c r="AP3" s="50"/>
      <c r="AQ3" s="48"/>
      <c r="AR3" s="48"/>
      <c r="AS3" s="48"/>
      <c r="AT3" s="48"/>
      <c r="AU3" s="48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83" t="s">
        <v>30</v>
      </c>
      <c r="B5" s="84"/>
      <c r="C5" s="20"/>
      <c r="D5" s="63" t="s">
        <v>0</v>
      </c>
      <c r="E5" s="64"/>
      <c r="F5" s="64"/>
      <c r="G5" s="64"/>
      <c r="H5" s="64"/>
      <c r="I5" s="64"/>
      <c r="J5" s="64"/>
      <c r="K5" s="64"/>
      <c r="L5" s="64"/>
      <c r="M5" s="65"/>
      <c r="N5" s="73">
        <v>0.25</v>
      </c>
      <c r="O5" s="73"/>
      <c r="P5" s="73"/>
      <c r="Q5" s="74"/>
      <c r="R5" s="21"/>
      <c r="S5" s="83" t="s">
        <v>31</v>
      </c>
      <c r="T5" s="84"/>
      <c r="U5" s="20"/>
      <c r="V5" s="63" t="s">
        <v>0</v>
      </c>
      <c r="W5" s="64"/>
      <c r="X5" s="64"/>
      <c r="Y5" s="64"/>
      <c r="Z5" s="64"/>
      <c r="AA5" s="64"/>
      <c r="AB5" s="64"/>
      <c r="AC5" s="64"/>
      <c r="AD5" s="64"/>
      <c r="AE5" s="65"/>
      <c r="AF5" s="73">
        <v>0.25</v>
      </c>
      <c r="AG5" s="73"/>
      <c r="AH5" s="73"/>
      <c r="AI5" s="74"/>
      <c r="AJ5" s="54"/>
      <c r="AK5" s="83" t="s">
        <v>32</v>
      </c>
      <c r="AL5" s="84"/>
      <c r="AM5" s="20"/>
      <c r="AN5" s="63" t="s">
        <v>0</v>
      </c>
      <c r="AO5" s="64"/>
      <c r="AP5" s="64"/>
      <c r="AQ5" s="64"/>
      <c r="AR5" s="64"/>
      <c r="AS5" s="64"/>
      <c r="AT5" s="64"/>
      <c r="AU5" s="64"/>
      <c r="AV5" s="64"/>
      <c r="AW5" s="65"/>
      <c r="AX5" s="73">
        <v>0.09</v>
      </c>
      <c r="AY5" s="73"/>
      <c r="AZ5" s="73"/>
      <c r="BA5" s="74"/>
    </row>
    <row r="6" spans="1:53" ht="12.75" customHeight="1" x14ac:dyDescent="0.2">
      <c r="A6" s="85"/>
      <c r="B6" s="86"/>
      <c r="C6" s="20"/>
      <c r="D6" s="63" t="s">
        <v>11</v>
      </c>
      <c r="E6" s="64"/>
      <c r="F6" s="64"/>
      <c r="G6" s="64"/>
      <c r="H6" s="64"/>
      <c r="I6" s="64"/>
      <c r="J6" s="64"/>
      <c r="K6" s="64"/>
      <c r="L6" s="64"/>
      <c r="M6" s="65"/>
      <c r="N6" s="75">
        <v>0.16216</v>
      </c>
      <c r="O6" s="75"/>
      <c r="P6" s="75"/>
      <c r="Q6" s="76"/>
      <c r="R6" s="21"/>
      <c r="S6" s="85"/>
      <c r="T6" s="86"/>
      <c r="U6" s="20"/>
      <c r="V6" s="63" t="s">
        <v>11</v>
      </c>
      <c r="W6" s="64"/>
      <c r="X6" s="64"/>
      <c r="Y6" s="64"/>
      <c r="Z6" s="64"/>
      <c r="AA6" s="64"/>
      <c r="AB6" s="64"/>
      <c r="AC6" s="64"/>
      <c r="AD6" s="64"/>
      <c r="AE6" s="65"/>
      <c r="AF6" s="75">
        <v>5.2979999999999999E-2</v>
      </c>
      <c r="AG6" s="75"/>
      <c r="AH6" s="75"/>
      <c r="AI6" s="76"/>
      <c r="AJ6" s="54"/>
      <c r="AK6" s="85"/>
      <c r="AL6" s="86"/>
      <c r="AM6" s="20"/>
      <c r="AN6" s="63" t="s">
        <v>11</v>
      </c>
      <c r="AO6" s="64"/>
      <c r="AP6" s="64"/>
      <c r="AQ6" s="64"/>
      <c r="AR6" s="64"/>
      <c r="AS6" s="64"/>
      <c r="AT6" s="64"/>
      <c r="AU6" s="64"/>
      <c r="AV6" s="64"/>
      <c r="AW6" s="65"/>
      <c r="AX6" s="75">
        <v>5.2630000000000003E-2</v>
      </c>
      <c r="AY6" s="75"/>
      <c r="AZ6" s="75"/>
      <c r="BA6" s="76"/>
    </row>
    <row r="7" spans="1:53" ht="12.75" customHeight="1" x14ac:dyDescent="0.2">
      <c r="A7" s="69"/>
      <c r="B7" s="70"/>
      <c r="C7" s="20"/>
      <c r="D7" s="63" t="s">
        <v>1</v>
      </c>
      <c r="E7" s="64"/>
      <c r="F7" s="64"/>
      <c r="G7" s="64"/>
      <c r="H7" s="64"/>
      <c r="I7" s="64"/>
      <c r="J7" s="64"/>
      <c r="K7" s="64"/>
      <c r="L7" s="100">
        <v>7.5</v>
      </c>
      <c r="M7" s="101"/>
      <c r="N7" s="102"/>
      <c r="O7" s="87" t="s">
        <v>36</v>
      </c>
      <c r="P7" s="87"/>
      <c r="Q7" s="88"/>
      <c r="R7" s="21"/>
      <c r="S7" s="69"/>
      <c r="T7" s="70"/>
      <c r="U7" s="20"/>
      <c r="V7" s="63" t="s">
        <v>1</v>
      </c>
      <c r="W7" s="64"/>
      <c r="X7" s="64"/>
      <c r="Y7" s="64"/>
      <c r="Z7" s="64"/>
      <c r="AA7" s="64"/>
      <c r="AB7" s="64"/>
      <c r="AC7" s="64"/>
      <c r="AD7" s="103">
        <v>4.42</v>
      </c>
      <c r="AE7" s="104"/>
      <c r="AF7" s="105"/>
      <c r="AG7" s="87" t="s">
        <v>38</v>
      </c>
      <c r="AH7" s="87"/>
      <c r="AI7" s="88"/>
      <c r="AJ7" s="54"/>
      <c r="AK7" s="69"/>
      <c r="AL7" s="70"/>
      <c r="AM7" s="20"/>
      <c r="AN7" s="63" t="s">
        <v>1</v>
      </c>
      <c r="AO7" s="64"/>
      <c r="AP7" s="64"/>
      <c r="AQ7" s="64"/>
      <c r="AR7" s="64"/>
      <c r="AS7" s="64"/>
      <c r="AT7" s="64"/>
      <c r="AU7" s="64"/>
      <c r="AV7" s="100">
        <v>13.7</v>
      </c>
      <c r="AW7" s="101"/>
      <c r="AX7" s="102"/>
      <c r="AY7" s="87" t="s">
        <v>39</v>
      </c>
      <c r="AZ7" s="87"/>
      <c r="BA7" s="88"/>
    </row>
    <row r="8" spans="1:53" ht="12.75" customHeight="1" x14ac:dyDescent="0.2">
      <c r="A8" s="71"/>
      <c r="B8" s="72"/>
      <c r="C8" s="20"/>
      <c r="D8" s="63" t="s">
        <v>2</v>
      </c>
      <c r="E8" s="64"/>
      <c r="F8" s="64"/>
      <c r="G8" s="64"/>
      <c r="H8" s="64"/>
      <c r="I8" s="64"/>
      <c r="J8" s="64"/>
      <c r="K8" s="64"/>
      <c r="L8" s="66">
        <f>IF(ROUNDDOWN(L7*MIN(N5,N6)/3,3)=0,ROUNDDOWN(L7*MAX(N5,N6)/3,3),ROUNDDOWN(L7*MIN(N5,N6)/3,3))</f>
        <v>0.40500000000000003</v>
      </c>
      <c r="M8" s="67"/>
      <c r="N8" s="68"/>
      <c r="O8" s="87" t="s">
        <v>36</v>
      </c>
      <c r="P8" s="87"/>
      <c r="Q8" s="88"/>
      <c r="R8" s="21"/>
      <c r="S8" s="71"/>
      <c r="T8" s="72"/>
      <c r="U8" s="20"/>
      <c r="V8" s="63" t="s">
        <v>2</v>
      </c>
      <c r="W8" s="64"/>
      <c r="X8" s="64"/>
      <c r="Y8" s="64"/>
      <c r="Z8" s="64"/>
      <c r="AA8" s="64"/>
      <c r="AB8" s="64"/>
      <c r="AC8" s="64"/>
      <c r="AD8" s="66">
        <f>IF(ROUNDDOWN(AD7*MIN(AF5,AF6)/3,3)=0,ROUNDDOWN(AD7*MAX(AF5,AF6)/3,3),ROUNDDOWN(AD7*MIN(AF5,AF6)/3,3))</f>
        <v>7.8E-2</v>
      </c>
      <c r="AE8" s="67"/>
      <c r="AF8" s="68"/>
      <c r="AG8" s="87" t="s">
        <v>38</v>
      </c>
      <c r="AH8" s="87"/>
      <c r="AI8" s="88"/>
      <c r="AJ8" s="54"/>
      <c r="AK8" s="71"/>
      <c r="AL8" s="72"/>
      <c r="AM8" s="20"/>
      <c r="AN8" s="63" t="s">
        <v>2</v>
      </c>
      <c r="AO8" s="64"/>
      <c r="AP8" s="64"/>
      <c r="AQ8" s="64"/>
      <c r="AR8" s="64"/>
      <c r="AS8" s="64"/>
      <c r="AT8" s="64"/>
      <c r="AU8" s="64"/>
      <c r="AV8" s="66">
        <f>IF(ROUNDDOWN(AV7*MIN(AX5,AX6)/3,3)=0,ROUNDDOWN(AV7*MAX(AX5,AX6)/3,3),ROUNDDOWN(AV7*MIN(AX5,AX6)/3,3))</f>
        <v>0.24</v>
      </c>
      <c r="AW8" s="67"/>
      <c r="AX8" s="68"/>
      <c r="AY8" s="87" t="str">
        <f>$AY$7</f>
        <v>g/dL</v>
      </c>
      <c r="AZ8" s="87"/>
      <c r="BA8" s="88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ht="13.5" x14ac:dyDescent="0.2">
      <c r="A10" s="61" t="s">
        <v>3</v>
      </c>
      <c r="B10" s="62" t="s">
        <v>37</v>
      </c>
      <c r="C10" s="53"/>
      <c r="D10" s="79" t="s">
        <v>4</v>
      </c>
      <c r="E10" s="80"/>
      <c r="F10" s="79" t="s">
        <v>5</v>
      </c>
      <c r="G10" s="80"/>
      <c r="H10" s="79" t="s">
        <v>6</v>
      </c>
      <c r="I10" s="80"/>
      <c r="J10" s="98" t="s">
        <v>7</v>
      </c>
      <c r="K10" s="99"/>
      <c r="L10" s="98" t="s">
        <v>8</v>
      </c>
      <c r="M10" s="99"/>
      <c r="N10" s="79" t="s">
        <v>9</v>
      </c>
      <c r="O10" s="80"/>
      <c r="P10" s="79" t="s">
        <v>10</v>
      </c>
      <c r="Q10" s="80"/>
      <c r="R10" s="26"/>
      <c r="S10" s="61" t="s">
        <v>3</v>
      </c>
      <c r="T10" s="62" t="s">
        <v>38</v>
      </c>
      <c r="U10" s="53"/>
      <c r="V10" s="79" t="s">
        <v>4</v>
      </c>
      <c r="W10" s="80"/>
      <c r="X10" s="79" t="s">
        <v>5</v>
      </c>
      <c r="Y10" s="80"/>
      <c r="Z10" s="79" t="s">
        <v>6</v>
      </c>
      <c r="AA10" s="80"/>
      <c r="AB10" s="98" t="s">
        <v>7</v>
      </c>
      <c r="AC10" s="99"/>
      <c r="AD10" s="98" t="s">
        <v>8</v>
      </c>
      <c r="AE10" s="99"/>
      <c r="AF10" s="79" t="s">
        <v>9</v>
      </c>
      <c r="AG10" s="80"/>
      <c r="AH10" s="79" t="s">
        <v>10</v>
      </c>
      <c r="AI10" s="80"/>
      <c r="AJ10" s="54"/>
      <c r="AK10" s="61" t="s">
        <v>3</v>
      </c>
      <c r="AL10" s="62" t="str">
        <f>$AY$7</f>
        <v>g/dL</v>
      </c>
      <c r="AM10" s="53"/>
      <c r="AN10" s="79" t="s">
        <v>4</v>
      </c>
      <c r="AO10" s="80"/>
      <c r="AP10" s="79" t="s">
        <v>5</v>
      </c>
      <c r="AQ10" s="80"/>
      <c r="AR10" s="79" t="s">
        <v>6</v>
      </c>
      <c r="AS10" s="80"/>
      <c r="AT10" s="98" t="s">
        <v>7</v>
      </c>
      <c r="AU10" s="99"/>
      <c r="AV10" s="98" t="s">
        <v>8</v>
      </c>
      <c r="AW10" s="99"/>
      <c r="AX10" s="79" t="s">
        <v>9</v>
      </c>
      <c r="AY10" s="80"/>
      <c r="AZ10" s="79" t="s">
        <v>10</v>
      </c>
      <c r="BA10" s="80"/>
    </row>
    <row r="11" spans="1:53" s="27" customFormat="1" x14ac:dyDescent="0.2">
      <c r="A11" s="59" t="s">
        <v>12</v>
      </c>
      <c r="B11" s="60" t="s">
        <v>29</v>
      </c>
      <c r="C11" s="53"/>
      <c r="D11" s="81">
        <f>ROUNDUP(L7-3*L7*IF(MIN(N5,N6)=0,MAX(N5,N6),MIN(N5,N6))/3,2)</f>
        <v>6.29</v>
      </c>
      <c r="E11" s="82"/>
      <c r="F11" s="77">
        <f>ROUNDUP(L7-2*L7*IF(MIN(N5,N6)=0,MAX(N5,N6),MIN(N5,N6))/3,2)</f>
        <v>6.6899999999999995</v>
      </c>
      <c r="G11" s="78"/>
      <c r="H11" s="77">
        <f>ROUNDUP(L7-1*L7*IF(MIN(N5,N6)=0,MAX(N5,N6),MIN(N5,N6))/3,2)</f>
        <v>7.1</v>
      </c>
      <c r="I11" s="78"/>
      <c r="J11" s="81">
        <f>L7</f>
        <v>7.5</v>
      </c>
      <c r="K11" s="82"/>
      <c r="L11" s="77">
        <f>ROUNDDOWN(L7+1*L7*IF(MIN(N5,N6)=0,MAX(N5,N6),MIN(N5,N6))/3,2)</f>
        <v>7.9</v>
      </c>
      <c r="M11" s="78"/>
      <c r="N11" s="77">
        <f>ROUNDDOWN(L7+2*L7*IF(MIN(N5,N6)=0,MAX(N5,N6),MIN(N5,N6))/3,2)</f>
        <v>8.31</v>
      </c>
      <c r="O11" s="78"/>
      <c r="P11" s="77">
        <f>ROUNDDOWN(L7+3*L7*IF(MIN(N5,N6)=0,MAX(N5,N6),MIN(N5,N6))/3,2)</f>
        <v>8.7100000000000009</v>
      </c>
      <c r="Q11" s="78"/>
      <c r="R11" s="55"/>
      <c r="S11" s="59" t="s">
        <v>12</v>
      </c>
      <c r="T11" s="60" t="s">
        <v>29</v>
      </c>
      <c r="U11" s="53"/>
      <c r="V11" s="108">
        <f>ROUNDUP(AD7-3*AD7*IF(MIN(AF5,AF6)=0,MAX(AF5,AF6),MIN(AF5,AF6))/3,2)</f>
        <v>4.1899999999999995</v>
      </c>
      <c r="W11" s="109"/>
      <c r="X11" s="106">
        <f>ROUNDDOWN(AD7-2*AD7*IF(MIN(AF5,AF6)=0,MAX(AF5,AF6),MIN(AF5,AF6))/3,2)</f>
        <v>4.26</v>
      </c>
      <c r="Y11" s="107"/>
      <c r="Z11" s="106">
        <f>ROUNDDOWN(AD7-1*AD7*IF(MIN(AF5,AF6)=0,MAX(AF5,AF6),MIN(AF5,AF6))/3,2)</f>
        <v>4.34</v>
      </c>
      <c r="AA11" s="107"/>
      <c r="AB11" s="108">
        <f>AD7</f>
        <v>4.42</v>
      </c>
      <c r="AC11" s="109"/>
      <c r="AD11" s="106">
        <f>ROUNDUP(AD7+1*AD7*IF(MIN(AF5,AF6)=0,MAX(AF5,AF6),MIN(AF5,AF6))/3,2)</f>
        <v>4.5</v>
      </c>
      <c r="AE11" s="107"/>
      <c r="AF11" s="106">
        <f>ROUNDUP(AD7+2*AD7*IF(MIN(AF5,AF6)=0,MAX(AF5,AF6),MIN(AF5,AF6))/3,2)</f>
        <v>4.58</v>
      </c>
      <c r="AG11" s="107"/>
      <c r="AH11" s="106">
        <f>ROUNDDOWN(AD7+3*AD7*IF(MIN(AF5,AF6)=0,MAX(AF5,AF6),MIN(AF5,AF6))/3,2)</f>
        <v>4.6500000000000004</v>
      </c>
      <c r="AI11" s="107"/>
      <c r="AJ11" s="54"/>
      <c r="AK11" s="59" t="s">
        <v>12</v>
      </c>
      <c r="AL11" s="60" t="s">
        <v>29</v>
      </c>
      <c r="AM11" s="53"/>
      <c r="AN11" s="81">
        <f>ROUNDUP(AV7-3*AV7*IF(MIN(AX5,AX6)=0,MAX(AX5,AX6),MIN(AX5,AX6))/3,2)</f>
        <v>12.98</v>
      </c>
      <c r="AO11" s="82"/>
      <c r="AP11" s="77">
        <f>ROUNDUP(AV7-2*AV7*IF(MIN(AX5,AX6)=0,MAX(AX5,AX6),MIN(AX5,AX6))/3,2)</f>
        <v>13.22</v>
      </c>
      <c r="AQ11" s="78"/>
      <c r="AR11" s="77">
        <f>ROUNDUP(AV7-1*AV7*IF(MIN(AX5,AX6)=0,MAX(AX5,AX6),MIN(AX5,AX6))/3,2)</f>
        <v>13.459999999999999</v>
      </c>
      <c r="AS11" s="78"/>
      <c r="AT11" s="81">
        <f>AV7</f>
        <v>13.7</v>
      </c>
      <c r="AU11" s="82"/>
      <c r="AV11" s="77">
        <f>ROUNDDOWN(AV7+1*AV7*IF(MIN(AX5,AX6)=0,MAX(AX5,AX6),MIN(AX5,AX6))/3,2)</f>
        <v>13.94</v>
      </c>
      <c r="AW11" s="78"/>
      <c r="AX11" s="77">
        <f>ROUNDDOWN(AV7+2*AV7*IF(MIN(AX5,AX6)=0,MAX(AX5,AX6),MIN(AX5,AX6))/3,2)</f>
        <v>14.18</v>
      </c>
      <c r="AY11" s="78"/>
      <c r="AZ11" s="77">
        <f>ROUNDDOWN(AV7+3*AV7*IF(MIN(AX5,AX6)=0,MAX(AX5,AX6),MIN(AX5,AX6))/3,2)</f>
        <v>14.42</v>
      </c>
      <c r="BA11" s="78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57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7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7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58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8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8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58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8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8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58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8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8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8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8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8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8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8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8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8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8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8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8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8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8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8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8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8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8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8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8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8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8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8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8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8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8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8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8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8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8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8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8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8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8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8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8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8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8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8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8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8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8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8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8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8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8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8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8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8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8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58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8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8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58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8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8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58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8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8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58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8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8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58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8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8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5"/>
      <c r="AT38" s="46"/>
      <c r="AU38" s="46"/>
      <c r="AV38" s="46"/>
      <c r="AW38" s="46"/>
      <c r="AX38" s="46"/>
      <c r="AY38" s="46"/>
      <c r="AZ38" s="46"/>
      <c r="BA38" s="46"/>
      <c r="BB38" s="25"/>
      <c r="BC38" s="25"/>
    </row>
    <row r="39" spans="1:55" ht="3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83" t="s">
        <v>33</v>
      </c>
      <c r="B41" s="84"/>
      <c r="C41" s="20"/>
      <c r="D41" s="63" t="s">
        <v>0</v>
      </c>
      <c r="E41" s="64"/>
      <c r="F41" s="64"/>
      <c r="G41" s="64"/>
      <c r="H41" s="64"/>
      <c r="I41" s="64"/>
      <c r="J41" s="64"/>
      <c r="K41" s="64"/>
      <c r="L41" s="64"/>
      <c r="M41" s="65"/>
      <c r="N41" s="73">
        <v>0.09</v>
      </c>
      <c r="O41" s="73"/>
      <c r="P41" s="73"/>
      <c r="Q41" s="74"/>
      <c r="R41" s="21"/>
      <c r="S41" s="83" t="s">
        <v>34</v>
      </c>
      <c r="T41" s="84"/>
      <c r="U41" s="20"/>
      <c r="V41" s="63" t="s">
        <v>0</v>
      </c>
      <c r="W41" s="64"/>
      <c r="X41" s="64"/>
      <c r="Y41" s="64"/>
      <c r="Z41" s="64"/>
      <c r="AA41" s="64"/>
      <c r="AB41" s="64"/>
      <c r="AC41" s="64"/>
      <c r="AD41" s="64"/>
      <c r="AE41" s="65"/>
      <c r="AF41" s="73">
        <v>0.25</v>
      </c>
      <c r="AG41" s="73"/>
      <c r="AH41" s="73"/>
      <c r="AI41" s="74"/>
      <c r="AJ41" s="56"/>
      <c r="AK41" s="83" t="s">
        <v>40</v>
      </c>
      <c r="AL41" s="84"/>
      <c r="AM41" s="20"/>
      <c r="AN41" s="63" t="s">
        <v>0</v>
      </c>
      <c r="AO41" s="64"/>
      <c r="AP41" s="64"/>
      <c r="AQ41" s="64"/>
      <c r="AR41" s="64"/>
      <c r="AS41" s="64"/>
      <c r="AT41" s="64"/>
      <c r="AU41" s="64"/>
      <c r="AV41" s="64"/>
      <c r="AW41" s="65"/>
      <c r="AX41" s="73"/>
      <c r="AY41" s="73"/>
      <c r="AZ41" s="73"/>
      <c r="BA41" s="74"/>
    </row>
    <row r="42" spans="1:55" ht="12.75" customHeight="1" x14ac:dyDescent="0.2">
      <c r="A42" s="85"/>
      <c r="B42" s="86"/>
      <c r="C42" s="20"/>
      <c r="D42" s="63" t="s">
        <v>11</v>
      </c>
      <c r="E42" s="64"/>
      <c r="F42" s="64"/>
      <c r="G42" s="64"/>
      <c r="H42" s="64"/>
      <c r="I42" s="64"/>
      <c r="J42" s="64"/>
      <c r="K42" s="64"/>
      <c r="L42" s="64"/>
      <c r="M42" s="65"/>
      <c r="N42" s="75">
        <v>7.102E-2</v>
      </c>
      <c r="O42" s="75"/>
      <c r="P42" s="75"/>
      <c r="Q42" s="76"/>
      <c r="R42" s="21"/>
      <c r="S42" s="85"/>
      <c r="T42" s="86"/>
      <c r="U42" s="20"/>
      <c r="V42" s="63" t="s">
        <v>11</v>
      </c>
      <c r="W42" s="64"/>
      <c r="X42" s="64"/>
      <c r="Y42" s="64"/>
      <c r="Z42" s="64"/>
      <c r="AA42" s="64"/>
      <c r="AB42" s="64"/>
      <c r="AC42" s="64"/>
      <c r="AD42" s="64"/>
      <c r="AE42" s="65"/>
      <c r="AF42" s="75">
        <v>0.13513</v>
      </c>
      <c r="AG42" s="75"/>
      <c r="AH42" s="75"/>
      <c r="AI42" s="76"/>
      <c r="AJ42" s="56"/>
      <c r="AK42" s="85"/>
      <c r="AL42" s="86"/>
      <c r="AM42" s="20"/>
      <c r="AN42" s="63" t="s">
        <v>11</v>
      </c>
      <c r="AO42" s="64"/>
      <c r="AP42" s="64"/>
      <c r="AQ42" s="64"/>
      <c r="AR42" s="64"/>
      <c r="AS42" s="64"/>
      <c r="AT42" s="64"/>
      <c r="AU42" s="64"/>
      <c r="AV42" s="64"/>
      <c r="AW42" s="65"/>
      <c r="AX42" s="75"/>
      <c r="AY42" s="75"/>
      <c r="AZ42" s="75"/>
      <c r="BA42" s="76"/>
    </row>
    <row r="43" spans="1:55" s="27" customFormat="1" ht="12.75" customHeight="1" x14ac:dyDescent="0.2">
      <c r="A43" s="69"/>
      <c r="B43" s="70"/>
      <c r="C43" s="20"/>
      <c r="D43" s="63" t="s">
        <v>1</v>
      </c>
      <c r="E43" s="64"/>
      <c r="F43" s="64"/>
      <c r="G43" s="64"/>
      <c r="H43" s="64"/>
      <c r="I43" s="64"/>
      <c r="J43" s="64"/>
      <c r="K43" s="64"/>
      <c r="L43" s="100">
        <v>37.1</v>
      </c>
      <c r="M43" s="101"/>
      <c r="N43" s="102"/>
      <c r="O43" s="87" t="s">
        <v>35</v>
      </c>
      <c r="P43" s="87"/>
      <c r="Q43" s="88"/>
      <c r="R43" s="21"/>
      <c r="S43" s="69"/>
      <c r="T43" s="70"/>
      <c r="U43" s="20"/>
      <c r="V43" s="63" t="s">
        <v>1</v>
      </c>
      <c r="W43" s="64"/>
      <c r="X43" s="64"/>
      <c r="Y43" s="64"/>
      <c r="Z43" s="64"/>
      <c r="AA43" s="64"/>
      <c r="AB43" s="64"/>
      <c r="AC43" s="64"/>
      <c r="AD43" s="110">
        <v>246</v>
      </c>
      <c r="AE43" s="111"/>
      <c r="AF43" s="112"/>
      <c r="AG43" s="87" t="s">
        <v>36</v>
      </c>
      <c r="AH43" s="87"/>
      <c r="AI43" s="88"/>
      <c r="AJ43" s="56"/>
      <c r="AK43" s="69"/>
      <c r="AL43" s="70"/>
      <c r="AM43" s="20"/>
      <c r="AN43" s="63" t="s">
        <v>1</v>
      </c>
      <c r="AO43" s="64"/>
      <c r="AP43" s="64"/>
      <c r="AQ43" s="64"/>
      <c r="AR43" s="64"/>
      <c r="AS43" s="64"/>
      <c r="AT43" s="64"/>
      <c r="AU43" s="64"/>
      <c r="AV43" s="103"/>
      <c r="AW43" s="104"/>
      <c r="AX43" s="105"/>
      <c r="AY43" s="87" t="s">
        <v>3</v>
      </c>
      <c r="AZ43" s="87"/>
      <c r="BA43" s="88"/>
    </row>
    <row r="44" spans="1:55" s="27" customFormat="1" ht="12.75" customHeight="1" x14ac:dyDescent="0.2">
      <c r="A44" s="71"/>
      <c r="B44" s="72"/>
      <c r="C44" s="20"/>
      <c r="D44" s="63" t="s">
        <v>2</v>
      </c>
      <c r="E44" s="64"/>
      <c r="F44" s="64"/>
      <c r="G44" s="64"/>
      <c r="H44" s="64"/>
      <c r="I44" s="64"/>
      <c r="J44" s="64"/>
      <c r="K44" s="64"/>
      <c r="L44" s="66">
        <f>IF(ROUNDDOWN(L43*MIN(N41,N42)/3,3)=0,ROUNDDOWN(L43*MAX(N41,N42)/3,3),ROUNDDOWN(L43*MIN(N41,N42)/3,3))</f>
        <v>0.878</v>
      </c>
      <c r="M44" s="67"/>
      <c r="N44" s="68"/>
      <c r="O44" s="87" t="str">
        <f>$O$43</f>
        <v>%</v>
      </c>
      <c r="P44" s="87"/>
      <c r="Q44" s="88"/>
      <c r="R44" s="21"/>
      <c r="S44" s="71"/>
      <c r="T44" s="72"/>
      <c r="U44" s="20"/>
      <c r="V44" s="63" t="s">
        <v>2</v>
      </c>
      <c r="W44" s="64"/>
      <c r="X44" s="64"/>
      <c r="Y44" s="64"/>
      <c r="Z44" s="64"/>
      <c r="AA44" s="64"/>
      <c r="AB44" s="64"/>
      <c r="AC44" s="64"/>
      <c r="AD44" s="66">
        <f>IF(ROUNDDOWN(AD43*MIN(AF41,AF42)/3,3)=0,ROUNDDOWN(AD43*MAX(AF41,AF42)/3,3),ROUNDDOWN(AD43*MIN(AF41,AF42)/3,3))</f>
        <v>11.08</v>
      </c>
      <c r="AE44" s="67"/>
      <c r="AF44" s="68"/>
      <c r="AG44" s="87" t="s">
        <v>36</v>
      </c>
      <c r="AH44" s="87"/>
      <c r="AI44" s="88"/>
      <c r="AJ44" s="56"/>
      <c r="AK44" s="71"/>
      <c r="AL44" s="72"/>
      <c r="AM44" s="20"/>
      <c r="AN44" s="63" t="s">
        <v>2</v>
      </c>
      <c r="AO44" s="64"/>
      <c r="AP44" s="64"/>
      <c r="AQ44" s="64"/>
      <c r="AR44" s="64"/>
      <c r="AS44" s="64"/>
      <c r="AT44" s="64"/>
      <c r="AU44" s="64"/>
      <c r="AV44" s="66">
        <f>IF(ROUNDDOWN(AV43*MIN(AX41,AX42)/3,3)=0,ROUNDDOWN(AV43*MAX(AX41,AX42)/3,3),ROUNDDOWN(AV43*MIN(AX41,AX42)/3,3))</f>
        <v>0</v>
      </c>
      <c r="AW44" s="67"/>
      <c r="AX44" s="68"/>
      <c r="AY44" s="87" t="str">
        <f>$AY$43</f>
        <v>Einheit</v>
      </c>
      <c r="AZ44" s="87"/>
      <c r="BA44" s="88"/>
    </row>
    <row r="45" spans="1:55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3.5" x14ac:dyDescent="0.2">
      <c r="A46" s="61" t="s">
        <v>3</v>
      </c>
      <c r="B46" s="62" t="str">
        <f>$O$43</f>
        <v>%</v>
      </c>
      <c r="C46" s="53"/>
      <c r="D46" s="79" t="s">
        <v>4</v>
      </c>
      <c r="E46" s="80"/>
      <c r="F46" s="79" t="s">
        <v>5</v>
      </c>
      <c r="G46" s="80"/>
      <c r="H46" s="79" t="s">
        <v>6</v>
      </c>
      <c r="I46" s="80"/>
      <c r="J46" s="98" t="s">
        <v>7</v>
      </c>
      <c r="K46" s="99"/>
      <c r="L46" s="98" t="s">
        <v>8</v>
      </c>
      <c r="M46" s="99"/>
      <c r="N46" s="79" t="s">
        <v>9</v>
      </c>
      <c r="O46" s="80"/>
      <c r="P46" s="79" t="s">
        <v>10</v>
      </c>
      <c r="Q46" s="80"/>
      <c r="R46" s="26"/>
      <c r="S46" s="61" t="s">
        <v>3</v>
      </c>
      <c r="T46" s="62" t="s">
        <v>36</v>
      </c>
      <c r="U46" s="53"/>
      <c r="V46" s="79" t="s">
        <v>4</v>
      </c>
      <c r="W46" s="80"/>
      <c r="X46" s="79" t="s">
        <v>5</v>
      </c>
      <c r="Y46" s="80"/>
      <c r="Z46" s="79" t="s">
        <v>6</v>
      </c>
      <c r="AA46" s="80"/>
      <c r="AB46" s="98" t="s">
        <v>7</v>
      </c>
      <c r="AC46" s="99"/>
      <c r="AD46" s="98" t="s">
        <v>8</v>
      </c>
      <c r="AE46" s="99"/>
      <c r="AF46" s="79" t="s">
        <v>9</v>
      </c>
      <c r="AG46" s="80"/>
      <c r="AH46" s="79" t="s">
        <v>10</v>
      </c>
      <c r="AI46" s="80"/>
      <c r="AJ46" s="56"/>
      <c r="AK46" s="61" t="s">
        <v>3</v>
      </c>
      <c r="AL46" s="62" t="str">
        <f>$AY$43</f>
        <v>Einheit</v>
      </c>
      <c r="AM46" s="53"/>
      <c r="AN46" s="79" t="s">
        <v>4</v>
      </c>
      <c r="AO46" s="80"/>
      <c r="AP46" s="79" t="s">
        <v>5</v>
      </c>
      <c r="AQ46" s="80"/>
      <c r="AR46" s="79" t="s">
        <v>6</v>
      </c>
      <c r="AS46" s="80"/>
      <c r="AT46" s="98" t="s">
        <v>7</v>
      </c>
      <c r="AU46" s="99"/>
      <c r="AV46" s="98" t="s">
        <v>8</v>
      </c>
      <c r="AW46" s="99"/>
      <c r="AX46" s="79" t="s">
        <v>9</v>
      </c>
      <c r="AY46" s="80"/>
      <c r="AZ46" s="79" t="s">
        <v>10</v>
      </c>
      <c r="BA46" s="80"/>
    </row>
    <row r="47" spans="1:55" x14ac:dyDescent="0.2">
      <c r="A47" s="59" t="s">
        <v>12</v>
      </c>
      <c r="B47" s="60" t="s">
        <v>29</v>
      </c>
      <c r="C47" s="53"/>
      <c r="D47" s="81">
        <f>ROUNDUP(L43-3*L43*IF(MIN(N41,N42)=0,MAX(N41,N42),MIN(N41,N42))/3,2)</f>
        <v>34.47</v>
      </c>
      <c r="E47" s="82"/>
      <c r="F47" s="77">
        <f>ROUNDUP(L43-2*L43*IF(MIN(N41,N42)=0,MAX(N41,N42),MIN(N41,N42))/3,2)</f>
        <v>35.35</v>
      </c>
      <c r="G47" s="78"/>
      <c r="H47" s="77">
        <f>ROUNDUP(L43-1*L43*IF(MIN(N41,N42)=0,MAX(N41,N42),MIN(N41,N42))/3,2)</f>
        <v>36.229999999999997</v>
      </c>
      <c r="I47" s="78"/>
      <c r="J47" s="81">
        <f>L43</f>
        <v>37.1</v>
      </c>
      <c r="K47" s="82"/>
      <c r="L47" s="77">
        <f>ROUNDDOWN(L43+1*L43*IF(MIN(N41,N42)=0,MAX(N41,N42),MIN(N41,N42))/3,2)</f>
        <v>37.97</v>
      </c>
      <c r="M47" s="78"/>
      <c r="N47" s="77">
        <f>ROUNDDOWN(L43+2*L43*IF(MIN(N41,N42)=0,MAX(N41,N42),MIN(N41,N42))/3,2)</f>
        <v>38.85</v>
      </c>
      <c r="O47" s="78"/>
      <c r="P47" s="77">
        <f>ROUNDDOWN(L43+3*L43*IF(MIN(N41,N42)=0,MAX(N41,N42),MIN(N41,N42))/3,2)</f>
        <v>39.729999999999997</v>
      </c>
      <c r="Q47" s="78"/>
      <c r="R47" s="55"/>
      <c r="S47" s="59" t="s">
        <v>12</v>
      </c>
      <c r="T47" s="60" t="s">
        <v>29</v>
      </c>
      <c r="U47" s="53"/>
      <c r="V47" s="89">
        <f>ROUNDUP(AD43-3*AD43*IF(MIN(AF41,AF42)=0,MAX(AF41,AF42),MIN(AF41,AF42))/3,2)</f>
        <v>212.76</v>
      </c>
      <c r="W47" s="90"/>
      <c r="X47" s="91">
        <f>ROUNDUP(AD43-2*AD43*IF(MIN(AF41,AF42)=0,MAX(AF41,AF42),MIN(AF41,AF42))/3,2)</f>
        <v>223.84</v>
      </c>
      <c r="Y47" s="92"/>
      <c r="Z47" s="91">
        <f>ROUNDUP(AD43-1*AD43*IF(MIN(AF41,AF42)=0,MAX(AF41,AF42),MIN(AF41,AF42))/3,2)</f>
        <v>234.92</v>
      </c>
      <c r="AA47" s="92"/>
      <c r="AB47" s="89">
        <f>AD43</f>
        <v>246</v>
      </c>
      <c r="AC47" s="90"/>
      <c r="AD47" s="91">
        <f>ROUNDDOWN(AD43+1*AD43*IF(MIN(AF41,AF42)=0,MAX(AF41,AF42),MIN(AF41,AF42))/3,2)</f>
        <v>257.08</v>
      </c>
      <c r="AE47" s="92"/>
      <c r="AF47" s="91">
        <f>ROUNDDOWN(AD43+2*AD43*IF(MIN(AF41,AF42)=0,MAX(AF41,AF42),MIN(AF41,AF42))/3,2)</f>
        <v>268.16000000000003</v>
      </c>
      <c r="AG47" s="92"/>
      <c r="AH47" s="91">
        <f>ROUNDUP(AD43+3*AD43*IF(MIN(AF41,AF42)=0,MAX(AF41,AF42),MIN(AF41,AF42))/3,2)</f>
        <v>279.25</v>
      </c>
      <c r="AI47" s="92"/>
      <c r="AJ47" s="56"/>
      <c r="AK47" s="59" t="s">
        <v>12</v>
      </c>
      <c r="AL47" s="60" t="s">
        <v>29</v>
      </c>
      <c r="AM47" s="53"/>
      <c r="AN47" s="81">
        <f>ROUNDUP(AV43-3*AV43*IF(MIN(AX41,AX42)=0,MAX(AX41,AX42),MIN(AX41,AX42))/3,2)</f>
        <v>0</v>
      </c>
      <c r="AO47" s="82"/>
      <c r="AP47" s="77">
        <f>ROUNDUP(AV43-2*AV43*IF(MIN(AX41,AX42)=0,MAX(AX41,AX42),MIN(AX41,AX42))/3,2)</f>
        <v>0</v>
      </c>
      <c r="AQ47" s="78"/>
      <c r="AR47" s="77">
        <f>ROUNDUP(AV43-1*AV43*IF(MIN(AX41,AX42)=0,MAX(AX41,AX42),MIN(AX41,AX42))/3,2)</f>
        <v>0</v>
      </c>
      <c r="AS47" s="78"/>
      <c r="AT47" s="81">
        <f>AV43</f>
        <v>0</v>
      </c>
      <c r="AU47" s="82"/>
      <c r="AV47" s="77">
        <f>ROUNDDOWN(AV43+1*AV43*IF(MIN(AX41,AX42)=0,MAX(AX41,AX42),MIN(AX41,AX42))/3,2)</f>
        <v>0</v>
      </c>
      <c r="AW47" s="78"/>
      <c r="AX47" s="77">
        <f>ROUNDDOWN(AV43+2*AV43*IF(MIN(AX41,AX42)=0,MAX(AX41,AX42),MIN(AX41,AX42))/3,2)</f>
        <v>0</v>
      </c>
      <c r="AY47" s="78"/>
      <c r="AZ47" s="77">
        <f>ROUNDDOWN(AV43+3*AV43*IF(MIN(AX41,AX42)=0,MAX(AX41,AX42),MIN(AX41,AX42))/3,2)</f>
        <v>0</v>
      </c>
      <c r="BA47" s="78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57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57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57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58"/>
      <c r="B50" s="44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58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58"/>
      <c r="AL50" s="44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58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58"/>
      <c r="T51" s="44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58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58"/>
      <c r="B52" s="44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58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58"/>
      <c r="AL52" s="44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58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58"/>
      <c r="T53" s="44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58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58"/>
      <c r="B54" s="44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58"/>
      <c r="T54" s="44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58"/>
      <c r="AL54" s="44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58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58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58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58"/>
      <c r="B56" s="44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58"/>
      <c r="T56" s="44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58"/>
      <c r="AL56" s="44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58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58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58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58"/>
      <c r="B58" s="44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58"/>
      <c r="T58" s="44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58"/>
      <c r="AL58" s="44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58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58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58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58"/>
      <c r="B60" s="44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58"/>
      <c r="T60" s="44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58"/>
      <c r="AL60" s="44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58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58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58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58"/>
      <c r="B62" s="44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58"/>
      <c r="T62" s="44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58"/>
      <c r="AL62" s="44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58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58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58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58"/>
      <c r="B64" s="44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58"/>
      <c r="T64" s="44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58"/>
      <c r="AL64" s="44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58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58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58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58"/>
      <c r="B66" s="44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58"/>
      <c r="T66" s="44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58"/>
      <c r="AL66" s="44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58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58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58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58"/>
      <c r="B68" s="44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58"/>
      <c r="T68" s="44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58"/>
      <c r="AL68" s="44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58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58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58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58"/>
      <c r="B70" s="44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58"/>
      <c r="T70" s="44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58"/>
      <c r="AL70" s="44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58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58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58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58"/>
      <c r="B72" s="44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58"/>
      <c r="T72" s="44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58"/>
      <c r="AL72" s="44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58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58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58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5"/>
      <c r="AT74" s="46"/>
      <c r="AU74" s="46"/>
      <c r="AV74" s="46"/>
      <c r="AW74" s="46"/>
      <c r="AX74" s="46"/>
      <c r="AY74" s="46"/>
      <c r="AZ74" s="46"/>
      <c r="BA74" s="46"/>
      <c r="BB74" s="25"/>
      <c r="BC74" s="25"/>
    </row>
    <row r="75" spans="1:55" ht="3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1:55" ht="7.5" customHeight="1" x14ac:dyDescent="0.2"/>
    <row r="77" spans="1:55" ht="12.75" customHeight="1" x14ac:dyDescent="0.2"/>
    <row r="78" spans="1:55" ht="12.75" customHeight="1" x14ac:dyDescent="0.2"/>
    <row r="79" spans="1:55" s="27" customFormat="1" ht="12.75" customHeight="1" x14ac:dyDescent="0.2"/>
    <row r="80" spans="1:55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wGsi8f8FAKH0jo/1xlkt2wYsbgxplZ6vEHEfuNiL1e1/bZb8VZO9t9Yg9kHKa9VEhtKWaam70vuBRew3Bx2k+g==" saltValue="v2ktg+wKH3WysS5yvW5mlQ==" spinCount="100000" sheet="1" objects="1" scenarios="1" selectLockedCells="1"/>
  <mergeCells count="163">
    <mergeCell ref="AD43:AF43"/>
    <mergeCell ref="AZ47:BA47"/>
    <mergeCell ref="AP47:AQ47"/>
    <mergeCell ref="AR47:AS47"/>
    <mergeCell ref="AT47:AU47"/>
    <mergeCell ref="AV47:AW47"/>
    <mergeCell ref="AX47:AY47"/>
    <mergeCell ref="Z47:AA47"/>
    <mergeCell ref="AB47:AC47"/>
    <mergeCell ref="AD47:AE47"/>
    <mergeCell ref="AF47:AG47"/>
    <mergeCell ref="AH47:AI47"/>
    <mergeCell ref="AN47:AO47"/>
    <mergeCell ref="D46:E46"/>
    <mergeCell ref="F46:G46"/>
    <mergeCell ref="H46:I46"/>
    <mergeCell ref="J46:K46"/>
    <mergeCell ref="L46:M46"/>
    <mergeCell ref="AR46:AS46"/>
    <mergeCell ref="AT46:AU46"/>
    <mergeCell ref="AB46:AC46"/>
    <mergeCell ref="AD46:AE46"/>
    <mergeCell ref="AF46:AG46"/>
    <mergeCell ref="AZ11:BA11"/>
    <mergeCell ref="AN11:AO11"/>
    <mergeCell ref="AP11:AQ11"/>
    <mergeCell ref="AN10:AO10"/>
    <mergeCell ref="AP46:AQ46"/>
    <mergeCell ref="AN46:AO46"/>
    <mergeCell ref="N46:O46"/>
    <mergeCell ref="P46:Q46"/>
    <mergeCell ref="V46:W46"/>
    <mergeCell ref="X46:Y46"/>
    <mergeCell ref="Z46:AA46"/>
    <mergeCell ref="AX41:BA41"/>
    <mergeCell ref="N42:Q42"/>
    <mergeCell ref="AF42:AI42"/>
    <mergeCell ref="AX42:BA42"/>
    <mergeCell ref="AZ46:BA46"/>
    <mergeCell ref="AV46:AW46"/>
    <mergeCell ref="AX46:AY46"/>
    <mergeCell ref="AV43:AX43"/>
    <mergeCell ref="AY43:BA43"/>
    <mergeCell ref="AY44:BA44"/>
    <mergeCell ref="AG44:AI44"/>
    <mergeCell ref="L43:N43"/>
    <mergeCell ref="O43:Q43"/>
    <mergeCell ref="AD11:AE11"/>
    <mergeCell ref="AD10:AE10"/>
    <mergeCell ref="J10:K10"/>
    <mergeCell ref="J11:K11"/>
    <mergeCell ref="AK41:AL42"/>
    <mergeCell ref="AX5:BA5"/>
    <mergeCell ref="AX6:BA6"/>
    <mergeCell ref="AF5:AI5"/>
    <mergeCell ref="AF6:AI6"/>
    <mergeCell ref="AF11:AG11"/>
    <mergeCell ref="AH11:AI11"/>
    <mergeCell ref="AY7:BA7"/>
    <mergeCell ref="AY8:BA8"/>
    <mergeCell ref="AK5:AL6"/>
    <mergeCell ref="AK7:AL8"/>
    <mergeCell ref="AV7:AX7"/>
    <mergeCell ref="AT10:AU10"/>
    <mergeCell ref="AT11:AU11"/>
    <mergeCell ref="AV10:AW10"/>
    <mergeCell ref="AX10:AY10"/>
    <mergeCell ref="AZ10:BA10"/>
    <mergeCell ref="AR11:AS11"/>
    <mergeCell ref="AV11:AW11"/>
    <mergeCell ref="AX11:AY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A1:B2"/>
    <mergeCell ref="C1:AL2"/>
    <mergeCell ref="A3:B3"/>
    <mergeCell ref="C3:R3"/>
    <mergeCell ref="T3:AD3"/>
    <mergeCell ref="AF3:AJ3"/>
    <mergeCell ref="AK3:AL3"/>
    <mergeCell ref="AP10:AQ10"/>
    <mergeCell ref="AR10:AS10"/>
    <mergeCell ref="F10:G10"/>
    <mergeCell ref="D10:E10"/>
    <mergeCell ref="L10:M10"/>
    <mergeCell ref="A5:B6"/>
    <mergeCell ref="S5:T6"/>
    <mergeCell ref="L7:N7"/>
    <mergeCell ref="AD7:AF7"/>
    <mergeCell ref="A7:B8"/>
    <mergeCell ref="O8:Q8"/>
    <mergeCell ref="AG8:AI8"/>
    <mergeCell ref="O7:Q7"/>
    <mergeCell ref="AG7:AI7"/>
    <mergeCell ref="D6:M6"/>
    <mergeCell ref="D7:K7"/>
    <mergeCell ref="D8:K8"/>
    <mergeCell ref="L11:M11"/>
    <mergeCell ref="N10:O10"/>
    <mergeCell ref="D11:E11"/>
    <mergeCell ref="A41:B42"/>
    <mergeCell ref="N41:Q41"/>
    <mergeCell ref="S41:T42"/>
    <mergeCell ref="AF41:AI41"/>
    <mergeCell ref="AG43:AI43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AF10:AG10"/>
    <mergeCell ref="AH10:AI10"/>
    <mergeCell ref="H10:I10"/>
    <mergeCell ref="AH46:AI46"/>
    <mergeCell ref="O44:Q44"/>
    <mergeCell ref="F11:G11"/>
    <mergeCell ref="H11:I11"/>
    <mergeCell ref="L8:N8"/>
    <mergeCell ref="V5:AE5"/>
    <mergeCell ref="V6:AE6"/>
    <mergeCell ref="S7:T8"/>
    <mergeCell ref="V7:AC7"/>
    <mergeCell ref="V8:AC8"/>
    <mergeCell ref="AD8:AF8"/>
    <mergeCell ref="N5:Q5"/>
    <mergeCell ref="N6:Q6"/>
    <mergeCell ref="AN5:AW5"/>
    <mergeCell ref="AN6:AW6"/>
    <mergeCell ref="AN7:AU7"/>
    <mergeCell ref="AN8:AU8"/>
    <mergeCell ref="AV8:AX8"/>
    <mergeCell ref="D41:M41"/>
    <mergeCell ref="D42:M42"/>
    <mergeCell ref="A43:B44"/>
    <mergeCell ref="D43:K43"/>
    <mergeCell ref="D44:K44"/>
    <mergeCell ref="L44:N44"/>
    <mergeCell ref="V41:AE41"/>
    <mergeCell ref="V42:AE42"/>
    <mergeCell ref="S43:T44"/>
    <mergeCell ref="V43:AC43"/>
    <mergeCell ref="V44:AC44"/>
    <mergeCell ref="AD44:AF44"/>
    <mergeCell ref="AN41:AW41"/>
    <mergeCell ref="AN42:AW42"/>
    <mergeCell ref="AK43:AL44"/>
    <mergeCell ref="AN43:AU43"/>
    <mergeCell ref="AN44:AU44"/>
    <mergeCell ref="AV44:AX44"/>
    <mergeCell ref="D5:M5"/>
  </mergeCells>
  <phoneticPr fontId="5" type="noConversion"/>
  <conditionalFormatting sqref="A1 C1">
    <cfRule type="expression" dxfId="39" priority="210">
      <formula>A1="Gerät/Parameter/Kontrolle"</formula>
    </cfRule>
  </conditionalFormatting>
  <conditionalFormatting sqref="C3">
    <cfRule type="expression" dxfId="38" priority="209">
      <formula>C3="xxyyxxyyxxzz"</formula>
    </cfRule>
  </conditionalFormatting>
  <conditionalFormatting sqref="S3">
    <cfRule type="expression" dxfId="37" priority="208">
      <formula>S3="dd.mm.yyyy"</formula>
    </cfRule>
  </conditionalFormatting>
  <conditionalFormatting sqref="A5:B6">
    <cfRule type="expression" dxfId="36" priority="207">
      <formula>A5="Test"</formula>
    </cfRule>
  </conditionalFormatting>
  <conditionalFormatting sqref="A7:B8">
    <cfRule type="expression" dxfId="35" priority="205">
      <formula>A7="Level"</formula>
    </cfRule>
  </conditionalFormatting>
  <conditionalFormatting sqref="N5:Q5">
    <cfRule type="expression" dxfId="34" priority="203">
      <formula>N5=0</formula>
    </cfRule>
  </conditionalFormatting>
  <conditionalFormatting sqref="L7:N7">
    <cfRule type="expression" dxfId="33" priority="201">
      <formula>L7=0</formula>
    </cfRule>
  </conditionalFormatting>
  <conditionalFormatting sqref="O7:Q7">
    <cfRule type="expression" dxfId="32" priority="199">
      <formula>O7="Einheit"</formula>
    </cfRule>
  </conditionalFormatting>
  <conditionalFormatting sqref="AQ3:AU3">
    <cfRule type="expression" dxfId="31" priority="38">
      <formula>AQ3="dd.mm.yyyy"</formula>
    </cfRule>
  </conditionalFormatting>
  <conditionalFormatting sqref="O8:Q8">
    <cfRule type="expression" dxfId="30" priority="33">
      <formula>O8="Einheit"</formula>
    </cfRule>
  </conditionalFormatting>
  <conditionalFormatting sqref="S5:T6">
    <cfRule type="expression" dxfId="29" priority="30">
      <formula>S5="Test"</formula>
    </cfRule>
  </conditionalFormatting>
  <conditionalFormatting sqref="S7:T8">
    <cfRule type="expression" dxfId="28" priority="29">
      <formula>S7="Level"</formula>
    </cfRule>
  </conditionalFormatting>
  <conditionalFormatting sqref="AF5:AI5">
    <cfRule type="expression" dxfId="27" priority="28">
      <formula>AF5=0</formula>
    </cfRule>
  </conditionalFormatting>
  <conditionalFormatting sqref="AD7:AF7">
    <cfRule type="expression" dxfId="26" priority="27">
      <formula>AD7=0</formula>
    </cfRule>
  </conditionalFormatting>
  <conditionalFormatting sqref="AG7:AI7">
    <cfRule type="expression" dxfId="25" priority="26">
      <formula>AG7="Einheit"</formula>
    </cfRule>
  </conditionalFormatting>
  <conditionalFormatting sqref="AG8:AI8">
    <cfRule type="expression" dxfId="24" priority="25">
      <formula>AG8="Einheit"</formula>
    </cfRule>
  </conditionalFormatting>
  <conditionalFormatting sqref="AK5:AL6">
    <cfRule type="expression" dxfId="23" priority="24">
      <formula>AK5="Test"</formula>
    </cfRule>
  </conditionalFormatting>
  <conditionalFormatting sqref="AK7:AL8">
    <cfRule type="expression" dxfId="22" priority="23">
      <formula>AK7="Level"</formula>
    </cfRule>
  </conditionalFormatting>
  <conditionalFormatting sqref="AX5:BA5">
    <cfRule type="expression" dxfId="21" priority="22">
      <formula>AX5=0</formula>
    </cfRule>
  </conditionalFormatting>
  <conditionalFormatting sqref="AV7:AX7">
    <cfRule type="expression" dxfId="20" priority="21">
      <formula>AV7=0</formula>
    </cfRule>
  </conditionalFormatting>
  <conditionalFormatting sqref="AY7:BA7">
    <cfRule type="expression" dxfId="19" priority="20">
      <formula>AY7="Einheit"</formula>
    </cfRule>
  </conditionalFormatting>
  <conditionalFormatting sqref="AY8:BA8">
    <cfRule type="expression" dxfId="18" priority="19">
      <formula>AY8="Einheit"</formula>
    </cfRule>
  </conditionalFormatting>
  <conditionalFormatting sqref="A41:B42">
    <cfRule type="expression" dxfId="17" priority="18">
      <formula>A41="Test"</formula>
    </cfRule>
  </conditionalFormatting>
  <conditionalFormatting sqref="A43:B44">
    <cfRule type="expression" dxfId="16" priority="17">
      <formula>A43="Level"</formula>
    </cfRule>
  </conditionalFormatting>
  <conditionalFormatting sqref="N41:Q41">
    <cfRule type="expression" dxfId="15" priority="16">
      <formula>N41=0</formula>
    </cfRule>
  </conditionalFormatting>
  <conditionalFormatting sqref="L43:N43">
    <cfRule type="expression" dxfId="14" priority="15">
      <formula>L43=0</formula>
    </cfRule>
  </conditionalFormatting>
  <conditionalFormatting sqref="O43:Q43">
    <cfRule type="expression" dxfId="13" priority="14">
      <formula>O43="Einheit"</formula>
    </cfRule>
  </conditionalFormatting>
  <conditionalFormatting sqref="O44:Q44">
    <cfRule type="expression" dxfId="12" priority="13">
      <formula>O44="Einheit"</formula>
    </cfRule>
  </conditionalFormatting>
  <conditionalFormatting sqref="S41:T42">
    <cfRule type="expression" dxfId="11" priority="12">
      <formula>S41="Test"</formula>
    </cfRule>
  </conditionalFormatting>
  <conditionalFormatting sqref="S43:T44">
    <cfRule type="expression" dxfId="10" priority="11">
      <formula>S43="Level"</formula>
    </cfRule>
  </conditionalFormatting>
  <conditionalFormatting sqref="AF41:AI41">
    <cfRule type="expression" dxfId="9" priority="10">
      <formula>AF41=0</formula>
    </cfRule>
  </conditionalFormatting>
  <conditionalFormatting sqref="AD43:AF43">
    <cfRule type="expression" dxfId="8" priority="9">
      <formula>AD43=0</formula>
    </cfRule>
  </conditionalFormatting>
  <conditionalFormatting sqref="AG43:AI43">
    <cfRule type="expression" dxfId="7" priority="8">
      <formula>AG43="Einheit"</formula>
    </cfRule>
  </conditionalFormatting>
  <conditionalFormatting sqref="AG44:AI44">
    <cfRule type="expression" dxfId="6" priority="7">
      <formula>AG44="Einheit"</formula>
    </cfRule>
  </conditionalFormatting>
  <conditionalFormatting sqref="AK41:AL42">
    <cfRule type="expression" dxfId="5" priority="6">
      <formula>AK41="Test"</formula>
    </cfRule>
  </conditionalFormatting>
  <conditionalFormatting sqref="AK43:AL44">
    <cfRule type="expression" dxfId="4" priority="5">
      <formula>AK43="Level"</formula>
    </cfRule>
  </conditionalFormatting>
  <conditionalFormatting sqref="AX41:BA41">
    <cfRule type="expression" dxfId="3" priority="4">
      <formula>AX41=0</formula>
    </cfRule>
  </conditionalFormatting>
  <conditionalFormatting sqref="AV43:AX43">
    <cfRule type="expression" dxfId="2" priority="3">
      <formula>AV43=0</formula>
    </cfRule>
  </conditionalFormatting>
  <conditionalFormatting sqref="AY43:BA43">
    <cfRule type="expression" dxfId="1" priority="2">
      <formula>AY43="Einheit"</formula>
    </cfRule>
  </conditionalFormatting>
  <conditionalFormatting sqref="AY44:BA44">
    <cfRule type="expression" dxfId="0" priority="1">
      <formula>AY44="Einheit"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 29.01.2025&amp;CSeite &amp;P/&amp;N&amp;Rwww.polymed.ch/Downloads/Labor/Mythic           </oddFooter>
  </headerFooter>
  <rowBreaks count="2" manualBreakCount="2">
    <brk id="37" max="53" man="1"/>
    <brk id="73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136" workbookViewId="0">
      <selection activeCell="P176" sqref="P17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9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Jolyne Mastai</cp:lastModifiedBy>
  <cp:lastPrinted>2024-10-17T15:16:48Z</cp:lastPrinted>
  <dcterms:created xsi:type="dcterms:W3CDTF">2005-09-09T12:29:27Z</dcterms:created>
  <dcterms:modified xsi:type="dcterms:W3CDTF">2025-01-29T15:25:07Z</dcterms:modified>
</cp:coreProperties>
</file>