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inotrol 16 Kontrolle\Zielwerte\MX451\"/>
    </mc:Choice>
  </mc:AlternateContent>
  <xr:revisionPtr revIDLastSave="0" documentId="13_ncr:1_{A7928C29-AEE7-4EBF-9BB6-73BFA17DF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X11" i="1"/>
  <c r="Z11" i="1"/>
  <c r="AH11" i="1"/>
  <c r="AF11" i="1"/>
  <c r="AD11" i="1"/>
  <c r="AD8" i="1"/>
  <c r="L8" i="1" l="1"/>
  <c r="AV8" i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L44" i="1"/>
  <c r="O44" i="1"/>
  <c r="AD44" i="1"/>
  <c r="AV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H47" i="1"/>
  <c r="AN47" i="1"/>
  <c r="AP47" i="1"/>
  <c r="AR47" i="1"/>
  <c r="AT47" i="1"/>
  <c r="AV47" i="1"/>
  <c r="AX47" i="1"/>
  <c r="AZ47" i="1"/>
  <c r="E64" i="2" l="1"/>
  <c r="E86" i="2" l="1"/>
  <c r="E82" i="2"/>
  <c r="E74" i="2"/>
  <c r="E63" i="2"/>
  <c r="E87" i="2"/>
  <c r="E83" i="2"/>
  <c r="E79" i="2"/>
  <c r="E75" i="2"/>
  <c r="E71" i="2"/>
  <c r="E67" i="2"/>
  <c r="E66" i="2"/>
  <c r="E85" i="2"/>
  <c r="E81" i="2"/>
  <c r="E77" i="2"/>
  <c r="E73" i="2"/>
  <c r="E69" i="2"/>
  <c r="E65" i="2"/>
  <c r="E78" i="2"/>
  <c r="E70" i="2"/>
  <c r="E84" i="2"/>
  <c r="E80" i="2"/>
  <c r="E76" i="2"/>
  <c r="E72" i="2"/>
  <c r="E68" i="2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8" i="2"/>
  <c r="E152" i="2"/>
  <c r="E156" i="2"/>
  <c r="E160" i="2"/>
  <c r="E164" i="2"/>
  <c r="E168" i="2"/>
  <c r="E147" i="2"/>
  <c r="E167" i="2"/>
  <c r="E149" i="2"/>
  <c r="E153" i="2"/>
  <c r="E157" i="2"/>
  <c r="E161" i="2"/>
  <c r="E165" i="2"/>
  <c r="E169" i="2"/>
  <c r="E163" i="2"/>
  <c r="E150" i="2"/>
  <c r="E154" i="2"/>
  <c r="E158" i="2"/>
  <c r="E162" i="2"/>
  <c r="E166" i="2"/>
  <c r="E170" i="2"/>
  <c r="E151" i="2"/>
  <c r="E155" i="2"/>
  <c r="E159" i="2"/>
  <c r="E171" i="2"/>
  <c r="E120" i="2"/>
  <c r="E124" i="2"/>
  <c r="E128" i="2"/>
  <c r="E132" i="2"/>
  <c r="E136" i="2"/>
  <c r="E140" i="2"/>
  <c r="E119" i="2"/>
  <c r="E137" i="2"/>
  <c r="E121" i="2"/>
  <c r="E125" i="2"/>
  <c r="E129" i="2"/>
  <c r="E133" i="2"/>
  <c r="E122" i="2"/>
  <c r="E126" i="2"/>
  <c r="E130" i="2"/>
  <c r="E134" i="2"/>
  <c r="E138" i="2"/>
  <c r="E142" i="2"/>
  <c r="E123" i="2"/>
  <c r="E127" i="2"/>
  <c r="E131" i="2"/>
  <c r="E135" i="2"/>
  <c r="E139" i="2"/>
  <c r="E143" i="2"/>
  <c r="E141" i="2"/>
  <c r="E92" i="2"/>
  <c r="E96" i="2"/>
  <c r="E100" i="2"/>
  <c r="E104" i="2"/>
  <c r="E108" i="2"/>
  <c r="E112" i="2"/>
  <c r="E91" i="2"/>
  <c r="E106" i="2"/>
  <c r="E93" i="2"/>
  <c r="E97" i="2"/>
  <c r="E101" i="2"/>
  <c r="E105" i="2"/>
  <c r="E109" i="2"/>
  <c r="E113" i="2"/>
  <c r="E102" i="2"/>
  <c r="E110" i="2"/>
  <c r="E94" i="2"/>
  <c r="E95" i="2"/>
  <c r="E99" i="2"/>
  <c r="E103" i="2"/>
  <c r="E107" i="2"/>
  <c r="E111" i="2"/>
  <c r="E115" i="2"/>
  <c r="E98" i="2"/>
  <c r="E114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58" i="2"/>
  <c r="E54" i="2"/>
  <c r="E50" i="2"/>
  <c r="E57" i="2"/>
  <c r="E53" i="2"/>
  <c r="E56" i="2"/>
  <c r="E52" i="2"/>
  <c r="E59" i="2"/>
  <c r="E55" i="2"/>
  <c r="E51" i="2"/>
  <c r="E36" i="2"/>
  <c r="E9" i="2"/>
  <c r="E47" i="2"/>
  <c r="E46" i="2"/>
  <c r="E7" i="2"/>
  <c r="E43" i="2"/>
  <c r="E39" i="2"/>
  <c r="E42" i="2"/>
  <c r="E38" i="2"/>
  <c r="E49" i="2"/>
  <c r="E45" i="2"/>
  <c r="E41" i="2"/>
  <c r="E37" i="2"/>
  <c r="E35" i="2"/>
  <c r="E48" i="2"/>
  <c r="E44" i="2"/>
  <c r="E40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<sst xmlns="http://schemas.openxmlformats.org/spreadsheetml/2006/main" count="384" uniqueCount="47">
  <si>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</si>
  <si>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</si>
  <si>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</si>
  <si>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</si>
  <si>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</si>
  <si>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</si>
  <si>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</si>
  <si>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</si>
  <si>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</si>
  <si>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</si>
  <si>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</si>
  <si>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</si>
  <si>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</si>
  <si>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</si>
  <si>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</si>
  <si>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</si>
  <si>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</si>
  <si>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</si>
  <si>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</si>
  <si>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</si>
  <si>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</si>
  <si>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</si>
  <si>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</si>
  <si>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</si>
  <si>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</si>
  <si>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</si>
  <si>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</si>
  <si>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</si>
  <si>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</si>
  <si>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</si>
  <si>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</si>
  <si>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</si>
  <si>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</si>
  <si>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</si>
  <si>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</si>
  <si>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</si>
  <si>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</si>
  <si>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</si>
  <si>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t>g/dl</t>
  </si>
  <si>
    <t>%</t>
  </si>
  <si>
    <t xml:space="preserve">Micros 60 </t>
  </si>
  <si>
    <t xml:space="preserve">Gerät:                     </t>
  </si>
  <si>
    <t xml:space="preserve">Kontrolle: </t>
  </si>
  <si>
    <t xml:space="preserve">Minotrol 16 </t>
  </si>
  <si>
    <t>Lot:</t>
  </si>
  <si>
    <t xml:space="preserve">Verfall: </t>
  </si>
  <si>
    <t xml:space="preserve"> MX451N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</si>
</sst>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 vertical="center"/>
    </xf>
    <xf numFmtId="14" fontId="17" fillId="2" borderId="0" xfId="0" applyNumberFormat="1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9-4413-9BEE-5EC2690BED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9-4413-9BEE-5EC2690BED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79-4413-9BEE-5EC2690BED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79-4413-9BEE-5EC2690BED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79-4413-9BEE-5EC2690BED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79-4413-9BEE-5EC2690BED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79-4413-9BEE-5EC2690BED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79-4413-9BEE-5EC2690B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15712"/>
        <c:axId val="165317632"/>
      </c:scatterChart>
      <c:valAx>
        <c:axId val="1653157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317632"/>
        <c:crossesAt val="0"/>
        <c:crossBetween val="midCat"/>
        <c:majorUnit val="1"/>
      </c:valAx>
      <c:valAx>
        <c:axId val="1653176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31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B1-47D2-87C7-40A32FFD798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B1-47D2-87C7-40A32FFD798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B1-47D2-87C7-40A32FFD798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B1-47D2-87C7-40A32FFD798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B1-47D2-87C7-40A32FFD798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B1-47D2-87C7-40A32FFD798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B1-47D2-87C7-40A32FFD798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B1-47D2-87C7-40A32FFD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40448"/>
        <c:axId val="187242368"/>
      </c:scatterChart>
      <c:valAx>
        <c:axId val="1872404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242368"/>
        <c:crossesAt val="0"/>
        <c:crossBetween val="midCat"/>
        <c:majorUnit val="1"/>
      </c:valAx>
      <c:valAx>
        <c:axId val="1872423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404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0-49A9-99E2-3DEF82CE728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0-49A9-99E2-3DEF82CE728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0-49A9-99E2-3DEF82CE728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0-49A9-99E2-3DEF82CE728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0-49A9-99E2-3DEF82CE728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0-49A9-99E2-3DEF82CE728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90-49A9-99E2-3DEF82CE728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90-49A9-99E2-3DEF82CE7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97152"/>
        <c:axId val="187500032"/>
      </c:scatterChart>
      <c:valAx>
        <c:axId val="187297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00032"/>
        <c:crossesAt val="0"/>
        <c:crossBetween val="midCat"/>
        <c:majorUnit val="1"/>
      </c:valAx>
      <c:valAx>
        <c:axId val="1875000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297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D-4263-A1A6-6CA8B295D3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D-4263-A1A6-6CA8B295D3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D-4263-A1A6-6CA8B295D3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D-4263-A1A6-6CA8B295D3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D-4263-A1A6-6CA8B295D3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D-4263-A1A6-6CA8B295D3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D-4263-A1A6-6CA8B295D3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D-4263-A1A6-6CA8B295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49184"/>
        <c:axId val="187551104"/>
      </c:scatterChart>
      <c:valAx>
        <c:axId val="187549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551104"/>
        <c:crossesAt val="0"/>
        <c:crossBetween val="midCat"/>
        <c:majorUnit val="1"/>
      </c:valAx>
      <c:valAx>
        <c:axId val="187551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549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1E-4574-9CD3-6E26F0469C8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1E-4574-9CD3-6E26F0469C8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1E-4574-9CD3-6E26F0469C8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1E-4574-9CD3-6E26F0469C8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1E-4574-9CD3-6E26F0469C8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1E-4574-9CD3-6E26F0469C8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1E-4574-9CD3-6E26F0469C8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1E-4574-9CD3-6E26F046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45792"/>
        <c:axId val="187747712"/>
      </c:scatterChart>
      <c:valAx>
        <c:axId val="187745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7747712"/>
        <c:crossesAt val="0"/>
        <c:crossBetween val="midCat"/>
        <c:majorUnit val="1"/>
      </c:valAx>
      <c:valAx>
        <c:axId val="187747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7745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9-4F7F-9D4E-721362216E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9-4F7F-9D4E-721362216E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09-4F7F-9D4E-721362216E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09-4F7F-9D4E-721362216E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09-4F7F-9D4E-721362216E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09-4F7F-9D4E-721362216E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09-4F7F-9D4E-721362216E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09-4F7F-9D4E-72136221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01856"/>
        <c:axId val="199403776"/>
      </c:scatterChart>
      <c:valAx>
        <c:axId val="1994018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403776"/>
        <c:crossesAt val="0"/>
        <c:crossBetween val="midCat"/>
        <c:majorUnit val="1"/>
      </c:valAx>
      <c:valAx>
        <c:axId val="1994037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4018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87-421F-9107-C965ADCCE5A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87-421F-9107-C965ADCCE5A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87-421F-9107-C965ADCCE5A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87-421F-9107-C965ADCCE5A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87-421F-9107-C965ADCCE5A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87-421F-9107-C965ADCCE5A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87-421F-9107-C965ADCCE5A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87-421F-9107-C965ADCC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14752"/>
        <c:axId val="199525120"/>
      </c:scatterChart>
      <c:valAx>
        <c:axId val="1995147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525120"/>
        <c:crossesAt val="0"/>
        <c:crossBetween val="midCat"/>
        <c:majorUnit val="1"/>
      </c:valAx>
      <c:valAx>
        <c:axId val="1995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514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F4-4842-9EC5-C93D00CB8E5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4-4842-9EC5-C93D00CB8E5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F4-4842-9EC5-C93D00CB8E5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F4-4842-9EC5-C93D00CB8E5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F4-4842-9EC5-C93D00CB8E5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F4-4842-9EC5-C93D00CB8E5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F4-4842-9EC5-C93D00CB8E5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F4-4842-9EC5-C93D00CB8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45376"/>
        <c:axId val="199847296"/>
      </c:scatterChart>
      <c:valAx>
        <c:axId val="1998453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9847296"/>
        <c:crossesAt val="0"/>
        <c:crossBetween val="midCat"/>
        <c:majorUnit val="1"/>
      </c:valAx>
      <c:valAx>
        <c:axId val="1998472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98453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D-45F4-9C98-1A3DFEDEBE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D-45F4-9C98-1A3DFEDEBE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D-45F4-9C98-1A3DFEDEBE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ED-45F4-9C98-1A3DFEDEBE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ED-45F4-9C98-1A3DFEDEBE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ED-45F4-9C98-1A3DFEDEBE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ED-45F4-9C98-1A3DFEDEBE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ED-45F4-9C98-1A3DFEDE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4736"/>
        <c:axId val="203046912"/>
      </c:scatterChart>
      <c:valAx>
        <c:axId val="2030447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46912"/>
        <c:crossesAt val="0"/>
        <c:crossBetween val="midCat"/>
        <c:majorUnit val="1"/>
      </c:valAx>
      <c:valAx>
        <c:axId val="2030469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447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3E-4D7D-99EC-8E4C20790C0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3E-4D7D-99EC-8E4C20790C0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3E-4D7D-99EC-8E4C20790C0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3E-4D7D-99EC-8E4C20790C0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3E-4D7D-99EC-8E4C20790C0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3E-4D7D-99EC-8E4C20790C0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3E-4D7D-99EC-8E4C20790C0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3E-4D7D-99EC-8E4C20790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88256"/>
        <c:axId val="203090176"/>
      </c:scatterChart>
      <c:valAx>
        <c:axId val="203088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090176"/>
        <c:crossesAt val="0"/>
        <c:crossBetween val="midCat"/>
        <c:majorUnit val="1"/>
      </c:valAx>
      <c:valAx>
        <c:axId val="203090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088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9-479C-A084-C120737141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9-479C-A084-C120737141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F9-479C-A084-C120737141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F9-479C-A084-C120737141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F9-479C-A084-C120737141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F9-479C-A084-C120737141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F9-479C-A084-C120737141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F9-479C-A084-C12073714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47872"/>
        <c:axId val="196858240"/>
      </c:scatterChart>
      <c:valAx>
        <c:axId val="19684787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858240"/>
        <c:crossesAt val="0"/>
        <c:crossBetween val="midCat"/>
        <c:majorUnit val="1"/>
      </c:valAx>
      <c:valAx>
        <c:axId val="1968582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84787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E-47C7-8469-624E19D58D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E-47C7-8469-624E19D58D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E-47C7-8469-624E19D58D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BE-47C7-8469-624E19D58D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BE-47C7-8469-624E19D58D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BE-47C7-8469-624E19D58D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BE-47C7-8469-624E19D58D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BE-47C7-8469-624E19D5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973312"/>
        <c:axId val="196974464"/>
      </c:scatterChart>
      <c:valAx>
        <c:axId val="19697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6974464"/>
        <c:crossesAt val="0"/>
        <c:crossBetween val="midCat"/>
        <c:majorUnit val="1"/>
      </c:valAx>
      <c:valAx>
        <c:axId val="19697446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697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CF-45A4-B8D5-D16040E3DA9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CF-45A4-B8D5-D16040E3DA9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CF-45A4-B8D5-D16040E3DA9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CF-45A4-B8D5-D16040E3DA9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CF-45A4-B8D5-D16040E3DA9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CF-45A4-B8D5-D16040E3DA9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CF-45A4-B8D5-D16040E3DA9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CF-45A4-B8D5-D16040E3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46912"/>
        <c:axId val="203461376"/>
      </c:scatterChart>
      <c:valAx>
        <c:axId val="2034469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461376"/>
        <c:crossesAt val="0"/>
        <c:crossBetween val="midCat"/>
        <c:majorUnit val="1"/>
      </c:valAx>
      <c:valAx>
        <c:axId val="2034613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469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B1-4009-8DB5-AF314E554F6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B1-4009-8DB5-AF314E554F6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B1-4009-8DB5-AF314E554F6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B1-4009-8DB5-AF314E554F6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B1-4009-8DB5-AF314E554F6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B1-4009-8DB5-AF314E554F6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B1-4009-8DB5-AF314E554F6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B1-4009-8DB5-AF314E55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82784"/>
        <c:axId val="203384704"/>
      </c:scatterChart>
      <c:valAx>
        <c:axId val="2033827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84704"/>
        <c:crossesAt val="0"/>
        <c:crossBetween val="midCat"/>
        <c:majorUnit val="1"/>
      </c:valAx>
      <c:valAx>
        <c:axId val="2033847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827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3D-4ACE-918D-76141BF165E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D-4ACE-918D-76141BF165E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3D-4ACE-918D-76141BF165E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3D-4ACE-918D-76141BF165E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3D-4ACE-918D-76141BF165E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3D-4ACE-918D-76141BF165E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3D-4ACE-918D-76141BF165E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3D-4ACE-918D-76141BF1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91584"/>
        <c:axId val="203506048"/>
      </c:scatterChart>
      <c:valAx>
        <c:axId val="2034915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506048"/>
        <c:crossesAt val="0"/>
        <c:crossBetween val="midCat"/>
        <c:majorUnit val="1"/>
      </c:valAx>
      <c:valAx>
        <c:axId val="2035060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491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2D-4280-B17C-2DA25D14B7D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D-4280-B17C-2DA25D14B7D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2D-4280-B17C-2DA25D14B7D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2D-4280-B17C-2DA25D14B7D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2D-4280-B17C-2DA25D14B7D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2D-4280-B17C-2DA25D14B7D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2D-4280-B17C-2DA25D14B7D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2D-4280-B17C-2DA25D14B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66464"/>
        <c:axId val="203168384"/>
      </c:scatterChart>
      <c:valAx>
        <c:axId val="20316646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168384"/>
        <c:crossesAt val="0"/>
        <c:crossBetween val="midCat"/>
        <c:majorUnit val="1"/>
      </c:valAx>
      <c:valAx>
        <c:axId val="2031683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1664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B-4F2B-B566-A0ED7757000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B-4F2B-B566-A0ED7757000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B-4F2B-B566-A0ED7757000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B-4F2B-B566-A0ED7757000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B-4F2B-B566-A0ED7757000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B-4F2B-B566-A0ED7757000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B-4F2B-B566-A0ED7757000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B-4F2B-B566-A0ED77570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17920"/>
        <c:axId val="203228288"/>
      </c:scatterChart>
      <c:valAx>
        <c:axId val="2032179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28288"/>
        <c:crossesAt val="0"/>
        <c:crossBetween val="midCat"/>
        <c:majorUnit val="1"/>
      </c:valAx>
      <c:valAx>
        <c:axId val="2032282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179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2-4102-9E84-76B2560AD5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2-4102-9E84-76B2560AD5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2-4102-9E84-76B2560AD5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2-4102-9E84-76B2560AD5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2-4102-9E84-76B2560AD5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2-4102-9E84-76B2560AD5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2-4102-9E84-76B2560AD5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2-4102-9E84-76B2560A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86400"/>
        <c:axId val="203296768"/>
      </c:scatterChart>
      <c:valAx>
        <c:axId val="2032864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296768"/>
        <c:crossesAt val="0"/>
        <c:crossBetween val="midCat"/>
        <c:majorUnit val="1"/>
      </c:valAx>
      <c:valAx>
        <c:axId val="203296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2864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3-44EF-9E06-BA720BE7396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3-44EF-9E06-BA720BE7396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3-44EF-9E06-BA720BE7396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3-44EF-9E06-BA720BE7396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3-44EF-9E06-BA720BE7396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3-44EF-9E06-BA720BE7396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3-44EF-9E06-BA720BE7396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3-44EF-9E06-BA720BE7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342208"/>
        <c:axId val="203344128"/>
      </c:scatterChart>
      <c:valAx>
        <c:axId val="20334220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3344128"/>
        <c:crossesAt val="0"/>
        <c:crossBetween val="midCat"/>
        <c:majorUnit val="1"/>
      </c:valAx>
      <c:valAx>
        <c:axId val="2033441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33422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A-41E4-B6AC-35D5F7C62E9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A-41E4-B6AC-35D5F7C62E9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8A-41E4-B6AC-35D5F7C62E9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A-41E4-B6AC-35D5F7C62E9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8A-41E4-B6AC-35D5F7C62E9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8A-41E4-B6AC-35D5F7C62E9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A-41E4-B6AC-35D5F7C62E9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8A-41E4-B6AC-35D5F7C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05088"/>
        <c:axId val="204915456"/>
      </c:scatterChart>
      <c:valAx>
        <c:axId val="204905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4915456"/>
        <c:crossesAt val="0"/>
        <c:crossBetween val="midCat"/>
        <c:majorUnit val="1"/>
      </c:valAx>
      <c:valAx>
        <c:axId val="2049154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4905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70-4224-B449-BCB16627293B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0-4224-B449-BCB16627293B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70-4224-B449-BCB16627293B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0-4224-B449-BCB16627293B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70-4224-B449-BCB16627293B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0-4224-B449-BCB16627293B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70-4224-B449-BCB16627293B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70-4224-B449-BCB16627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70176"/>
        <c:axId val="205172096"/>
      </c:scatterChart>
      <c:valAx>
        <c:axId val="2051701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205172096"/>
        <c:crossesAt val="0"/>
        <c:crossBetween val="midCat"/>
        <c:majorUnit val="1"/>
      </c:valAx>
      <c:valAx>
        <c:axId val="2051720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2051701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zoomScaleNormal="100" workbookViewId="0">
      <selection activeCell="T14" sqref="T14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95" t="s">
        <v>41</v>
      </c>
      <c r="B1" s="95"/>
      <c r="C1" s="95" t="s">
        <v>40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96" t="s">
        <v>42</v>
      </c>
      <c r="B3" s="96"/>
      <c r="C3" s="97" t="s">
        <v>43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1"/>
      <c r="S3" s="51" t="s">
        <v>44</v>
      </c>
      <c r="T3" s="98" t="s">
        <v>46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9" t="s">
        <v>45</v>
      </c>
      <c r="AG3" s="99"/>
      <c r="AH3" s="99"/>
      <c r="AI3" s="99"/>
      <c r="AJ3" s="99"/>
      <c r="AK3" s="100">
        <v>45752</v>
      </c>
      <c r="AL3" s="101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77" t="s">
        <v>30</v>
      </c>
      <c r="B5" s="78"/>
      <c r="C5" s="20"/>
      <c r="D5" s="63" t="s">
        <v>0</v>
      </c>
      <c r="E5" s="64"/>
      <c r="F5" s="64"/>
      <c r="G5" s="64"/>
      <c r="H5" s="64"/>
      <c r="I5" s="64"/>
      <c r="J5" s="64"/>
      <c r="K5" s="64"/>
      <c r="L5" s="64"/>
      <c r="M5" s="65"/>
      <c r="N5" s="73">
        <v>0.25</v>
      </c>
      <c r="O5" s="73"/>
      <c r="P5" s="73"/>
      <c r="Q5" s="74"/>
      <c r="R5" s="21"/>
      <c r="S5" s="77" t="s">
        <v>31</v>
      </c>
      <c r="T5" s="78"/>
      <c r="U5" s="20"/>
      <c r="V5" s="63" t="s">
        <v>0</v>
      </c>
      <c r="W5" s="64"/>
      <c r="X5" s="64"/>
      <c r="Y5" s="64"/>
      <c r="Z5" s="64"/>
      <c r="AA5" s="64"/>
      <c r="AB5" s="64"/>
      <c r="AC5" s="64"/>
      <c r="AD5" s="64"/>
      <c r="AE5" s="65"/>
      <c r="AF5" s="73">
        <v>0.25</v>
      </c>
      <c r="AG5" s="73"/>
      <c r="AH5" s="73"/>
      <c r="AI5" s="74"/>
      <c r="AJ5" s="54"/>
      <c r="AK5" s="77" t="s">
        <v>32</v>
      </c>
      <c r="AL5" s="78"/>
      <c r="AM5" s="20"/>
      <c r="AN5" s="63" t="s">
        <v>0</v>
      </c>
      <c r="AO5" s="64"/>
      <c r="AP5" s="64"/>
      <c r="AQ5" s="64"/>
      <c r="AR5" s="64"/>
      <c r="AS5" s="64"/>
      <c r="AT5" s="64"/>
      <c r="AU5" s="64"/>
      <c r="AV5" s="64"/>
      <c r="AW5" s="65"/>
      <c r="AX5" s="73">
        <v>0.09</v>
      </c>
      <c r="AY5" s="73"/>
      <c r="AZ5" s="73"/>
      <c r="BA5" s="74"/>
    </row>
    <row r="6" spans="1:53" ht="12.75" customHeight="1" x14ac:dyDescent="0.2">
      <c r="A6" s="79"/>
      <c r="B6" s="80"/>
      <c r="C6" s="20"/>
      <c r="D6" s="63" t="s">
        <v>11</v>
      </c>
      <c r="E6" s="64"/>
      <c r="F6" s="64"/>
      <c r="G6" s="64"/>
      <c r="H6" s="64"/>
      <c r="I6" s="64"/>
      <c r="J6" s="64"/>
      <c r="K6" s="64"/>
      <c r="L6" s="64"/>
      <c r="M6" s="65"/>
      <c r="N6" s="75">
        <v>0.1052</v>
      </c>
      <c r="O6" s="75"/>
      <c r="P6" s="75"/>
      <c r="Q6" s="76"/>
      <c r="R6" s="21"/>
      <c r="S6" s="79"/>
      <c r="T6" s="80"/>
      <c r="U6" s="20"/>
      <c r="V6" s="63" t="s">
        <v>11</v>
      </c>
      <c r="W6" s="64"/>
      <c r="X6" s="64"/>
      <c r="Y6" s="64"/>
      <c r="Z6" s="64"/>
      <c r="AA6" s="64"/>
      <c r="AB6" s="64"/>
      <c r="AC6" s="64"/>
      <c r="AD6" s="64"/>
      <c r="AE6" s="65"/>
      <c r="AF6" s="75">
        <v>5.7000000000000002E-2</v>
      </c>
      <c r="AG6" s="75"/>
      <c r="AH6" s="75"/>
      <c r="AI6" s="76"/>
      <c r="AJ6" s="54"/>
      <c r="AK6" s="79"/>
      <c r="AL6" s="80"/>
      <c r="AM6" s="20"/>
      <c r="AN6" s="63" t="s">
        <v>11</v>
      </c>
      <c r="AO6" s="64"/>
      <c r="AP6" s="64"/>
      <c r="AQ6" s="64"/>
      <c r="AR6" s="64"/>
      <c r="AS6" s="64"/>
      <c r="AT6" s="64"/>
      <c r="AU6" s="64"/>
      <c r="AV6" s="64"/>
      <c r="AW6" s="65"/>
      <c r="AX6" s="75">
        <v>5.1799999999999999E-2</v>
      </c>
      <c r="AY6" s="75"/>
      <c r="AZ6" s="75"/>
      <c r="BA6" s="76"/>
    </row>
    <row r="7" spans="1:53" ht="12.75" customHeight="1" x14ac:dyDescent="0.2">
      <c r="A7" s="69"/>
      <c r="B7" s="70"/>
      <c r="C7" s="20"/>
      <c r="D7" s="63" t="s">
        <v>1</v>
      </c>
      <c r="E7" s="64"/>
      <c r="F7" s="64"/>
      <c r="G7" s="64"/>
      <c r="H7" s="64"/>
      <c r="I7" s="64"/>
      <c r="J7" s="64"/>
      <c r="K7" s="64"/>
      <c r="L7" s="102">
        <v>7.8</v>
      </c>
      <c r="M7" s="103"/>
      <c r="N7" s="104"/>
      <c r="O7" s="81" t="s">
        <v>35</v>
      </c>
      <c r="P7" s="81"/>
      <c r="Q7" s="82"/>
      <c r="R7" s="21"/>
      <c r="S7" s="69"/>
      <c r="T7" s="70"/>
      <c r="U7" s="20"/>
      <c r="V7" s="63" t="s">
        <v>1</v>
      </c>
      <c r="W7" s="64"/>
      <c r="X7" s="64"/>
      <c r="Y7" s="64"/>
      <c r="Z7" s="64"/>
      <c r="AA7" s="64"/>
      <c r="AB7" s="64"/>
      <c r="AC7" s="64"/>
      <c r="AD7" s="105">
        <v>4.67</v>
      </c>
      <c r="AE7" s="106"/>
      <c r="AF7" s="107"/>
      <c r="AG7" s="81" t="s">
        <v>36</v>
      </c>
      <c r="AH7" s="81"/>
      <c r="AI7" s="82"/>
      <c r="AJ7" s="54"/>
      <c r="AK7" s="69"/>
      <c r="AL7" s="70"/>
      <c r="AM7" s="20"/>
      <c r="AN7" s="63" t="s">
        <v>1</v>
      </c>
      <c r="AO7" s="64"/>
      <c r="AP7" s="64"/>
      <c r="AQ7" s="64"/>
      <c r="AR7" s="64"/>
      <c r="AS7" s="64"/>
      <c r="AT7" s="64"/>
      <c r="AU7" s="64"/>
      <c r="AV7" s="102">
        <v>13.6</v>
      </c>
      <c r="AW7" s="103"/>
      <c r="AX7" s="104"/>
      <c r="AY7" s="81" t="s">
        <v>38</v>
      </c>
      <c r="AZ7" s="81"/>
      <c r="BA7" s="82"/>
    </row>
    <row r="8" spans="1:53" ht="12.75" customHeight="1" x14ac:dyDescent="0.2">
      <c r="A8" s="71"/>
      <c r="B8" s="72"/>
      <c r="C8" s="20"/>
      <c r="D8" s="63" t="s">
        <v>2</v>
      </c>
      <c r="E8" s="64"/>
      <c r="F8" s="64"/>
      <c r="G8" s="64"/>
      <c r="H8" s="64"/>
      <c r="I8" s="64"/>
      <c r="J8" s="64"/>
      <c r="K8" s="64"/>
      <c r="L8" s="66">
        <f>IF(ROUNDDOWN(L7*MIN(N5,N6)/3,3)=0,ROUNDDOWN(L7*MAX(N5,N6)/3,3),ROUNDDOWN(L7*MIN(N5,N6)/3,3))</f>
        <v>0.27300000000000002</v>
      </c>
      <c r="M8" s="67"/>
      <c r="N8" s="68"/>
      <c r="O8" s="81" t="s">
        <v>35</v>
      </c>
      <c r="P8" s="81"/>
      <c r="Q8" s="82"/>
      <c r="R8" s="21"/>
      <c r="S8" s="71"/>
      <c r="T8" s="72"/>
      <c r="U8" s="20"/>
      <c r="V8" s="63" t="s">
        <v>2</v>
      </c>
      <c r="W8" s="64"/>
      <c r="X8" s="64"/>
      <c r="Y8" s="64"/>
      <c r="Z8" s="64"/>
      <c r="AA8" s="64"/>
      <c r="AB8" s="64"/>
      <c r="AC8" s="64"/>
      <c r="AD8" s="66">
        <f>ROUNDUP(AD7*IF(MIN(AF5,AF6)=0,MAX(AF5,AF6),MIN(AF5,AF6))/3,3)</f>
        <v>8.8999999999999996E-2</v>
      </c>
      <c r="AE8" s="67"/>
      <c r="AF8" s="68"/>
      <c r="AG8" s="81" t="s">
        <v>36</v>
      </c>
      <c r="AH8" s="81"/>
      <c r="AI8" s="82"/>
      <c r="AJ8" s="54"/>
      <c r="AK8" s="71"/>
      <c r="AL8" s="72"/>
      <c r="AM8" s="20"/>
      <c r="AN8" s="63" t="s">
        <v>2</v>
      </c>
      <c r="AO8" s="64"/>
      <c r="AP8" s="64"/>
      <c r="AQ8" s="64"/>
      <c r="AR8" s="64"/>
      <c r="AS8" s="64"/>
      <c r="AT8" s="64"/>
      <c r="AU8" s="64"/>
      <c r="AV8" s="66">
        <f>ROUNDDOWN(AV7*IF(MIN(AX5,AX6)=0,MAX(AX5,AX6),MIN(AX5,AX6))/3,3)</f>
        <v>0.23400000000000001</v>
      </c>
      <c r="AW8" s="67"/>
      <c r="AX8" s="68"/>
      <c r="AY8" s="81" t="str">
        <f>$AY$7</f>
        <v>g/dl</v>
      </c>
      <c r="AZ8" s="81"/>
      <c r="BA8" s="82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91" t="s">
        <v>4</v>
      </c>
      <c r="E10" s="92"/>
      <c r="F10" s="91" t="s">
        <v>5</v>
      </c>
      <c r="G10" s="92"/>
      <c r="H10" s="91" t="s">
        <v>6</v>
      </c>
      <c r="I10" s="92"/>
      <c r="J10" s="93" t="s">
        <v>7</v>
      </c>
      <c r="K10" s="94"/>
      <c r="L10" s="93" t="s">
        <v>8</v>
      </c>
      <c r="M10" s="94"/>
      <c r="N10" s="91" t="s">
        <v>9</v>
      </c>
      <c r="O10" s="92"/>
      <c r="P10" s="91" t="s">
        <v>10</v>
      </c>
      <c r="Q10" s="92"/>
      <c r="R10" s="26"/>
      <c r="S10" s="61" t="s">
        <v>3</v>
      </c>
      <c r="T10" s="62" t="s">
        <v>36</v>
      </c>
      <c r="U10" s="53"/>
      <c r="V10" s="91" t="s">
        <v>4</v>
      </c>
      <c r="W10" s="92"/>
      <c r="X10" s="91" t="s">
        <v>5</v>
      </c>
      <c r="Y10" s="92"/>
      <c r="Z10" s="91" t="s">
        <v>6</v>
      </c>
      <c r="AA10" s="92"/>
      <c r="AB10" s="93" t="s">
        <v>7</v>
      </c>
      <c r="AC10" s="94"/>
      <c r="AD10" s="93" t="s">
        <v>8</v>
      </c>
      <c r="AE10" s="94"/>
      <c r="AF10" s="91" t="s">
        <v>9</v>
      </c>
      <c r="AG10" s="92"/>
      <c r="AH10" s="91" t="s">
        <v>10</v>
      </c>
      <c r="AI10" s="92"/>
      <c r="AJ10" s="54"/>
      <c r="AK10" s="61" t="s">
        <v>3</v>
      </c>
      <c r="AL10" s="62" t="str">
        <f>$AY$7</f>
        <v>g/dl</v>
      </c>
      <c r="AM10" s="53"/>
      <c r="AN10" s="91" t="s">
        <v>4</v>
      </c>
      <c r="AO10" s="92"/>
      <c r="AP10" s="91" t="s">
        <v>5</v>
      </c>
      <c r="AQ10" s="92"/>
      <c r="AR10" s="91" t="s">
        <v>6</v>
      </c>
      <c r="AS10" s="92"/>
      <c r="AT10" s="93" t="s">
        <v>7</v>
      </c>
      <c r="AU10" s="94"/>
      <c r="AV10" s="93" t="s">
        <v>8</v>
      </c>
      <c r="AW10" s="94"/>
      <c r="AX10" s="91" t="s">
        <v>9</v>
      </c>
      <c r="AY10" s="92"/>
      <c r="AZ10" s="91" t="s">
        <v>10</v>
      </c>
      <c r="BA10" s="92"/>
    </row>
    <row r="11" spans="1:53" s="27" customFormat="1" x14ac:dyDescent="0.2">
      <c r="A11" s="59" t="s">
        <v>12</v>
      </c>
      <c r="B11" s="60" t="s">
        <v>29</v>
      </c>
      <c r="C11" s="53"/>
      <c r="D11" s="83">
        <f>ROUNDUP(L7-3*L7*IF(MIN(N5,N6)=0,MAX(N5,N6),MIN(N5,N6))/3,2)</f>
        <v>6.9799999999999995</v>
      </c>
      <c r="E11" s="84"/>
      <c r="F11" s="85">
        <f>ROUNDUP(L7-2*L7*IF(MIN(N5,N6)=0,MAX(N5,N6),MIN(N5,N6))/3,2)</f>
        <v>7.26</v>
      </c>
      <c r="G11" s="86"/>
      <c r="H11" s="85">
        <f>ROUNDUP(L7-1*L7*IF(MIN(N5,N6)=0,MAX(N5,N6),MIN(N5,N6))/3,2)</f>
        <v>7.5299999999999994</v>
      </c>
      <c r="I11" s="86"/>
      <c r="J11" s="83">
        <f>L7</f>
        <v>7.8</v>
      </c>
      <c r="K11" s="84"/>
      <c r="L11" s="85">
        <f>ROUNDDOWN(L7+1*L7*IF(MIN(N5,N6)=0,MAX(N5,N6),MIN(N5,N6))/3,2)</f>
        <v>8.07</v>
      </c>
      <c r="M11" s="86"/>
      <c r="N11" s="85">
        <f>ROUNDDOWN(L7+2*L7*IF(MIN(N5,N6)=0,MAX(N5,N6),MIN(N5,N6))/3,2)</f>
        <v>8.34</v>
      </c>
      <c r="O11" s="86"/>
      <c r="P11" s="85">
        <f>ROUNDDOWN(L7+3*L7*IF(MIN(N5,N6)=0,MAX(N5,N6),MIN(N5,N6))/3,2)</f>
        <v>8.6199999999999992</v>
      </c>
      <c r="Q11" s="86"/>
      <c r="R11" s="55"/>
      <c r="S11" s="59" t="s">
        <v>12</v>
      </c>
      <c r="T11" s="60" t="s">
        <v>29</v>
      </c>
      <c r="U11" s="53"/>
      <c r="V11" s="110">
        <f>ROUNDDOWN(AD7-3*AD7*IF(MIN(AF5,AF6)=0,MAX(AF5,AF6),MIN(AF5,AF6))/3,2)</f>
        <v>4.4000000000000004</v>
      </c>
      <c r="W11" s="111"/>
      <c r="X11" s="108">
        <f>ROUNDDOWN(AD7-2*AD7*IF(MIN(AF5,AF6)=0,MAX(AF5,AF6),MIN(AF5,AF6))/3,2)</f>
        <v>4.49</v>
      </c>
      <c r="Y11" s="109"/>
      <c r="Z11" s="108">
        <f>ROUNDDOWN(AD7-1*AD7*IF(MIN(AF5,AF6)=0,MAX(AF5,AF6),MIN(AF5,AF6))/3,2)</f>
        <v>4.58</v>
      </c>
      <c r="AA11" s="109"/>
      <c r="AB11" s="110">
        <f>AD7</f>
        <v>4.67</v>
      </c>
      <c r="AC11" s="111"/>
      <c r="AD11" s="108">
        <f>ROUNDUP(AD7+1*AD7*IF(MIN(AF5,AF6)=0,MAX(AF5,AF6),MIN(AF5,AF6))/3,2)</f>
        <v>4.76</v>
      </c>
      <c r="AE11" s="109"/>
      <c r="AF11" s="108">
        <f>ROUNDUP(AD7+2*AD7*IF(MIN(AF5,AF6)=0,MAX(AF5,AF6),MIN(AF5,AF6))/3,2)</f>
        <v>4.8499999999999996</v>
      </c>
      <c r="AG11" s="109"/>
      <c r="AH11" s="108">
        <f>ROUNDUP(AD7+3*AD7*IF(MIN(AF5,AF6)=0,MAX(AF5,AF6),MIN(AF5,AF6))/3,2)</f>
        <v>4.9399999999999995</v>
      </c>
      <c r="AI11" s="109"/>
      <c r="AJ11" s="54"/>
      <c r="AK11" s="59" t="s">
        <v>12</v>
      </c>
      <c r="AL11" s="60" t="s">
        <v>29</v>
      </c>
      <c r="AM11" s="53"/>
      <c r="AN11" s="83">
        <f>ROUNDUP(AV7-3*AV7*IF(MIN(AX5,AX6)=0,MAX(AX5,AX6),MIN(AX5,AX6))/3,2)</f>
        <v>12.9</v>
      </c>
      <c r="AO11" s="84"/>
      <c r="AP11" s="85">
        <f>ROUNDUP(AV7-2*AV7*IF(MIN(AX5,AX6)=0,MAX(AX5,AX6),MIN(AX5,AX6))/3,2)</f>
        <v>13.14</v>
      </c>
      <c r="AQ11" s="86"/>
      <c r="AR11" s="85">
        <f>ROUNDUP(AV7-1*AV7*IF(MIN(AX5,AX6)=0,MAX(AX5,AX6),MIN(AX5,AX6))/3,2)</f>
        <v>13.37</v>
      </c>
      <c r="AS11" s="86"/>
      <c r="AT11" s="83">
        <f>AV7</f>
        <v>13.6</v>
      </c>
      <c r="AU11" s="84"/>
      <c r="AV11" s="85">
        <f>ROUNDDOWN(AV7+1*AV7*IF(MIN(AX5,AX6)=0,MAX(AX5,AX6),MIN(AX5,AX6))/3,2)</f>
        <v>13.83</v>
      </c>
      <c r="AW11" s="86"/>
      <c r="AX11" s="85">
        <f>ROUNDDOWN(AV7+2*AV7*IF(MIN(AX5,AX6)=0,MAX(AX5,AX6),MIN(AX5,AX6))/3,2)</f>
        <v>14.06</v>
      </c>
      <c r="AY11" s="86"/>
      <c r="AZ11" s="85">
        <f>ROUNDDOWN(AV7+3*AV7*IF(MIN(AX5,AX6)=0,MAX(AX5,AX6),MIN(AX5,AX6))/3,2)</f>
        <v>14.3</v>
      </c>
      <c r="BA11" s="86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77" t="s">
        <v>33</v>
      </c>
      <c r="B41" s="78"/>
      <c r="C41" s="20"/>
      <c r="D41" s="63" t="s">
        <v>0</v>
      </c>
      <c r="E41" s="64"/>
      <c r="F41" s="64"/>
      <c r="G41" s="64"/>
      <c r="H41" s="64"/>
      <c r="I41" s="64"/>
      <c r="J41" s="64"/>
      <c r="K41" s="64"/>
      <c r="L41" s="64"/>
      <c r="M41" s="65"/>
      <c r="N41" s="73">
        <v>0.09</v>
      </c>
      <c r="O41" s="73"/>
      <c r="P41" s="73"/>
      <c r="Q41" s="74"/>
      <c r="R41" s="21"/>
      <c r="S41" s="77" t="s">
        <v>34</v>
      </c>
      <c r="T41" s="78"/>
      <c r="U41" s="20"/>
      <c r="V41" s="63" t="s">
        <v>0</v>
      </c>
      <c r="W41" s="64"/>
      <c r="X41" s="64"/>
      <c r="Y41" s="64"/>
      <c r="Z41" s="64"/>
      <c r="AA41" s="64"/>
      <c r="AB41" s="64"/>
      <c r="AC41" s="64"/>
      <c r="AD41" s="64"/>
      <c r="AE41" s="65"/>
      <c r="AF41" s="73">
        <v>0.25</v>
      </c>
      <c r="AG41" s="73"/>
      <c r="AH41" s="73"/>
      <c r="AI41" s="74"/>
      <c r="AJ41" s="56"/>
      <c r="AK41" s="77"/>
      <c r="AL41" s="78"/>
      <c r="AM41" s="20"/>
      <c r="AN41" s="63" t="s">
        <v>0</v>
      </c>
      <c r="AO41" s="64"/>
      <c r="AP41" s="64"/>
      <c r="AQ41" s="64"/>
      <c r="AR41" s="64"/>
      <c r="AS41" s="64"/>
      <c r="AT41" s="64"/>
      <c r="AU41" s="64"/>
      <c r="AV41" s="64"/>
      <c r="AW41" s="65"/>
      <c r="AX41" s="73"/>
      <c r="AY41" s="73"/>
      <c r="AZ41" s="73"/>
      <c r="BA41" s="74"/>
    </row>
    <row r="42" spans="1:55" ht="12.75" customHeight="1" x14ac:dyDescent="0.2">
      <c r="A42" s="79"/>
      <c r="B42" s="80"/>
      <c r="C42" s="20"/>
      <c r="D42" s="63" t="s">
        <v>11</v>
      </c>
      <c r="E42" s="64"/>
      <c r="F42" s="64"/>
      <c r="G42" s="64"/>
      <c r="H42" s="64"/>
      <c r="I42" s="64"/>
      <c r="J42" s="64"/>
      <c r="K42" s="64"/>
      <c r="L42" s="64"/>
      <c r="M42" s="65"/>
      <c r="N42" s="75">
        <v>7.2999999999999995E-2</v>
      </c>
      <c r="O42" s="75"/>
      <c r="P42" s="75"/>
      <c r="Q42" s="76"/>
      <c r="R42" s="21"/>
      <c r="S42" s="79"/>
      <c r="T42" s="80"/>
      <c r="U42" s="20"/>
      <c r="V42" s="63" t="s">
        <v>11</v>
      </c>
      <c r="W42" s="64"/>
      <c r="X42" s="64"/>
      <c r="Y42" s="64"/>
      <c r="Z42" s="64"/>
      <c r="AA42" s="64"/>
      <c r="AB42" s="64"/>
      <c r="AC42" s="64"/>
      <c r="AD42" s="64"/>
      <c r="AE42" s="65"/>
      <c r="AF42" s="75">
        <v>0.16200000000000001</v>
      </c>
      <c r="AG42" s="75"/>
      <c r="AH42" s="75"/>
      <c r="AI42" s="76"/>
      <c r="AJ42" s="56"/>
      <c r="AK42" s="79"/>
      <c r="AL42" s="80"/>
      <c r="AM42" s="20"/>
      <c r="AN42" s="63" t="s">
        <v>11</v>
      </c>
      <c r="AO42" s="64"/>
      <c r="AP42" s="64"/>
      <c r="AQ42" s="64"/>
      <c r="AR42" s="64"/>
      <c r="AS42" s="64"/>
      <c r="AT42" s="64"/>
      <c r="AU42" s="64"/>
      <c r="AV42" s="64"/>
      <c r="AW42" s="65"/>
      <c r="AX42" s="75"/>
      <c r="AY42" s="75"/>
      <c r="AZ42" s="75"/>
      <c r="BA42" s="76"/>
    </row>
    <row r="43" spans="1:55" s="27" customFormat="1" ht="12.75" customHeight="1" x14ac:dyDescent="0.2">
      <c r="A43" s="69"/>
      <c r="B43" s="70"/>
      <c r="C43" s="20"/>
      <c r="D43" s="63" t="s">
        <v>1</v>
      </c>
      <c r="E43" s="64"/>
      <c r="F43" s="64"/>
      <c r="G43" s="64"/>
      <c r="H43" s="64"/>
      <c r="I43" s="64"/>
      <c r="J43" s="64"/>
      <c r="K43" s="64"/>
      <c r="L43" s="102">
        <v>37.799999999999997</v>
      </c>
      <c r="M43" s="103"/>
      <c r="N43" s="104"/>
      <c r="O43" s="81" t="s">
        <v>39</v>
      </c>
      <c r="P43" s="81"/>
      <c r="Q43" s="82"/>
      <c r="R43" s="21"/>
      <c r="S43" s="69"/>
      <c r="T43" s="70"/>
      <c r="U43" s="20"/>
      <c r="V43" s="63" t="s">
        <v>1</v>
      </c>
      <c r="W43" s="64"/>
      <c r="X43" s="64"/>
      <c r="Y43" s="64"/>
      <c r="Z43" s="64"/>
      <c r="AA43" s="64"/>
      <c r="AB43" s="64"/>
      <c r="AC43" s="64"/>
      <c r="AD43" s="112">
        <v>267</v>
      </c>
      <c r="AE43" s="113"/>
      <c r="AF43" s="114"/>
      <c r="AG43" s="81" t="s">
        <v>35</v>
      </c>
      <c r="AH43" s="81"/>
      <c r="AI43" s="82"/>
      <c r="AJ43" s="56"/>
      <c r="AK43" s="69"/>
      <c r="AL43" s="70"/>
      <c r="AM43" s="20"/>
      <c r="AN43" s="63" t="s">
        <v>1</v>
      </c>
      <c r="AO43" s="64"/>
      <c r="AP43" s="64"/>
      <c r="AQ43" s="64"/>
      <c r="AR43" s="64"/>
      <c r="AS43" s="64"/>
      <c r="AT43" s="64"/>
      <c r="AU43" s="64"/>
      <c r="AV43" s="105"/>
      <c r="AW43" s="106"/>
      <c r="AX43" s="107"/>
      <c r="AY43" s="81" t="s">
        <v>3</v>
      </c>
      <c r="AZ43" s="81"/>
      <c r="BA43" s="82"/>
    </row>
    <row r="44" spans="1:55" s="27" customFormat="1" ht="12.75" customHeight="1" x14ac:dyDescent="0.2">
      <c r="A44" s="71"/>
      <c r="B44" s="72"/>
      <c r="C44" s="20"/>
      <c r="D44" s="63" t="s">
        <v>2</v>
      </c>
      <c r="E44" s="64"/>
      <c r="F44" s="64"/>
      <c r="G44" s="64"/>
      <c r="H44" s="64"/>
      <c r="I44" s="64"/>
      <c r="J44" s="64"/>
      <c r="K44" s="64"/>
      <c r="L44" s="66">
        <f>IF(ROUNDDOWN(L43*MIN(N41,N42)/3,3)=0,ROUNDDOWN(L43*MAX(N41,N42)/3,3),ROUNDDOWN(L43*MIN(N41,N42)/3,3))</f>
        <v>0.91900000000000004</v>
      </c>
      <c r="M44" s="67"/>
      <c r="N44" s="68"/>
      <c r="O44" s="81" t="str">
        <f>$O$43</f>
        <v>%</v>
      </c>
      <c r="P44" s="81"/>
      <c r="Q44" s="82"/>
      <c r="R44" s="21"/>
      <c r="S44" s="71"/>
      <c r="T44" s="72"/>
      <c r="U44" s="20"/>
      <c r="V44" s="63" t="s">
        <v>2</v>
      </c>
      <c r="W44" s="64"/>
      <c r="X44" s="64"/>
      <c r="Y44" s="64"/>
      <c r="Z44" s="64"/>
      <c r="AA44" s="64"/>
      <c r="AB44" s="64"/>
      <c r="AC44" s="64"/>
      <c r="AD44" s="66">
        <f>ROUNDDOWN(AD43*IF(MIN(AF41,AF42)=0,MAX(AF41,AF42),MIN(AF41,AF42))/3,3)</f>
        <v>14.417999999999999</v>
      </c>
      <c r="AE44" s="67"/>
      <c r="AF44" s="68"/>
      <c r="AG44" s="81" t="s">
        <v>35</v>
      </c>
      <c r="AH44" s="81"/>
      <c r="AI44" s="82"/>
      <c r="AJ44" s="56"/>
      <c r="AK44" s="71"/>
      <c r="AL44" s="72"/>
      <c r="AM44" s="20"/>
      <c r="AN44" s="63" t="s">
        <v>2</v>
      </c>
      <c r="AO44" s="64"/>
      <c r="AP44" s="64"/>
      <c r="AQ44" s="64"/>
      <c r="AR44" s="64"/>
      <c r="AS44" s="64"/>
      <c r="AT44" s="64"/>
      <c r="AU44" s="64"/>
      <c r="AV44" s="66">
        <f>ROUNDDOWN(AV43*IF(MIN(AX41,AX42)=0,MAX(AX41,AX42),MIN(AX41,AX42))/3,3)</f>
        <v>0</v>
      </c>
      <c r="AW44" s="67"/>
      <c r="AX44" s="68"/>
      <c r="AY44" s="81" t="str">
        <f>$AY$43</f>
        <v>Einheit</v>
      </c>
      <c r="AZ44" s="81"/>
      <c r="BA44" s="82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91" t="s">
        <v>4</v>
      </c>
      <c r="E46" s="92"/>
      <c r="F46" s="91" t="s">
        <v>5</v>
      </c>
      <c r="G46" s="92"/>
      <c r="H46" s="91" t="s">
        <v>6</v>
      </c>
      <c r="I46" s="92"/>
      <c r="J46" s="93" t="s">
        <v>7</v>
      </c>
      <c r="K46" s="94"/>
      <c r="L46" s="93" t="s">
        <v>8</v>
      </c>
      <c r="M46" s="94"/>
      <c r="N46" s="91" t="s">
        <v>9</v>
      </c>
      <c r="O46" s="92"/>
      <c r="P46" s="91" t="s">
        <v>10</v>
      </c>
      <c r="Q46" s="92"/>
      <c r="R46" s="26"/>
      <c r="S46" s="61" t="s">
        <v>3</v>
      </c>
      <c r="T46" s="62" t="s">
        <v>35</v>
      </c>
      <c r="U46" s="53"/>
      <c r="V46" s="91" t="s">
        <v>4</v>
      </c>
      <c r="W46" s="92"/>
      <c r="X46" s="91" t="s">
        <v>5</v>
      </c>
      <c r="Y46" s="92"/>
      <c r="Z46" s="91" t="s">
        <v>6</v>
      </c>
      <c r="AA46" s="92"/>
      <c r="AB46" s="93" t="s">
        <v>7</v>
      </c>
      <c r="AC46" s="94"/>
      <c r="AD46" s="93" t="s">
        <v>8</v>
      </c>
      <c r="AE46" s="94"/>
      <c r="AF46" s="91" t="s">
        <v>9</v>
      </c>
      <c r="AG46" s="92"/>
      <c r="AH46" s="91" t="s">
        <v>10</v>
      </c>
      <c r="AI46" s="92"/>
      <c r="AJ46" s="56"/>
      <c r="AK46" s="61" t="s">
        <v>3</v>
      </c>
      <c r="AL46" s="62" t="str">
        <f>$AY$43</f>
        <v>Einheit</v>
      </c>
      <c r="AM46" s="53"/>
      <c r="AN46" s="91" t="s">
        <v>4</v>
      </c>
      <c r="AO46" s="92"/>
      <c r="AP46" s="91" t="s">
        <v>5</v>
      </c>
      <c r="AQ46" s="92"/>
      <c r="AR46" s="91" t="s">
        <v>6</v>
      </c>
      <c r="AS46" s="92"/>
      <c r="AT46" s="93" t="s">
        <v>7</v>
      </c>
      <c r="AU46" s="94"/>
      <c r="AV46" s="93" t="s">
        <v>8</v>
      </c>
      <c r="AW46" s="94"/>
      <c r="AX46" s="91" t="s">
        <v>9</v>
      </c>
      <c r="AY46" s="92"/>
      <c r="AZ46" s="91" t="s">
        <v>10</v>
      </c>
      <c r="BA46" s="92"/>
    </row>
    <row r="47" spans="1:55" x14ac:dyDescent="0.2">
      <c r="A47" s="59" t="s">
        <v>12</v>
      </c>
      <c r="B47" s="60" t="s">
        <v>29</v>
      </c>
      <c r="C47" s="53"/>
      <c r="D47" s="83">
        <f>ROUNDUP(L43-3*L43*IF(MIN(N41,N42)=0,MAX(N41,N42),MIN(N41,N42))/3,2)</f>
        <v>35.049999999999997</v>
      </c>
      <c r="E47" s="84"/>
      <c r="F47" s="85">
        <f>ROUNDUP(L43-2*L43*IF(MIN(N41,N42)=0,MAX(N41,N42),MIN(N41,N42))/3,2)</f>
        <v>35.97</v>
      </c>
      <c r="G47" s="86"/>
      <c r="H47" s="85">
        <f>ROUNDUP(L43-1*L43*IF(MIN(N41,N42)=0,MAX(N41,N42),MIN(N41,N42))/3,2)</f>
        <v>36.89</v>
      </c>
      <c r="I47" s="86"/>
      <c r="J47" s="83">
        <f>L43</f>
        <v>37.799999999999997</v>
      </c>
      <c r="K47" s="84"/>
      <c r="L47" s="85">
        <f>ROUNDDOWN(L43+1*L43*IF(MIN(N41,N42)=0,MAX(N41,N42),MIN(N41,N42))/3,2)</f>
        <v>38.71</v>
      </c>
      <c r="M47" s="86"/>
      <c r="N47" s="85">
        <f>ROUNDDOWN(L43+2*L43*IF(MIN(N41,N42)=0,MAX(N41,N42),MIN(N41,N42))/3,2)</f>
        <v>39.630000000000003</v>
      </c>
      <c r="O47" s="86"/>
      <c r="P47" s="85">
        <f>ROUNDDOWN(L43+3*L43*IF(MIN(N41,N42)=0,MAX(N41,N42),MIN(N41,N42))/3,2)</f>
        <v>40.549999999999997</v>
      </c>
      <c r="Q47" s="86"/>
      <c r="R47" s="55"/>
      <c r="S47" s="59" t="s">
        <v>12</v>
      </c>
      <c r="T47" s="60" t="s">
        <v>29</v>
      </c>
      <c r="U47" s="53"/>
      <c r="V47" s="87">
        <f>ROUNDUP(AD43-3*AD43*IF(MIN(AF41,AF42)=0,MAX(AF41,AF42),MIN(AF41,AF42))/3,2)</f>
        <v>223.75</v>
      </c>
      <c r="W47" s="88"/>
      <c r="X47" s="89">
        <f>ROUNDUP(AD43-2*AD43*IF(MIN(AF41,AF42)=0,MAX(AF41,AF42),MIN(AF41,AF42))/3,2)</f>
        <v>238.17</v>
      </c>
      <c r="Y47" s="90"/>
      <c r="Z47" s="89">
        <f>ROUNDUP(AD43-1*AD43*IF(MIN(AF41,AF42)=0,MAX(AF41,AF42),MIN(AF41,AF42))/3,2)</f>
        <v>252.59</v>
      </c>
      <c r="AA47" s="90"/>
      <c r="AB47" s="87">
        <f>AD43</f>
        <v>267</v>
      </c>
      <c r="AC47" s="88"/>
      <c r="AD47" s="89">
        <f>ROUNDDOWN(AD43+1*AD43*IF(MIN(AF41,AF42)=0,MAX(AF41,AF42),MIN(AF41,AF42))/3,2)</f>
        <v>281.41000000000003</v>
      </c>
      <c r="AE47" s="90"/>
      <c r="AF47" s="89">
        <f>ROUNDDOWN(AD43+2*AD43*IF(MIN(AF41,AF42)=0,MAX(AF41,AF42),MIN(AF41,AF42))/3,2)</f>
        <v>295.83</v>
      </c>
      <c r="AG47" s="90"/>
      <c r="AH47" s="89">
        <f>ROUNDDOWN(AD43+3*AD43*IF(MIN(AF41,AF42)=0,MAX(AF41,AF42),MIN(AF41,AF42))/3,2)</f>
        <v>310.25</v>
      </c>
      <c r="AI47" s="90"/>
      <c r="AJ47" s="56"/>
      <c r="AK47" s="59" t="s">
        <v>12</v>
      </c>
      <c r="AL47" s="60" t="s">
        <v>29</v>
      </c>
      <c r="AM47" s="53"/>
      <c r="AN47" s="83">
        <f>ROUNDUP(AV43-3*AV43*IF(MIN(AX41,AX42)=0,MAX(AX41,AX42),MIN(AX41,AX42))/3,2)</f>
        <v>0</v>
      </c>
      <c r="AO47" s="84"/>
      <c r="AP47" s="85">
        <f>ROUNDUP(AV43-2*AV43*IF(MIN(AX41,AX42)=0,MAX(AX41,AX42),MIN(AX41,AX42))/3,2)</f>
        <v>0</v>
      </c>
      <c r="AQ47" s="86"/>
      <c r="AR47" s="85">
        <f>ROUNDUP(AV43-1*AV43*IF(MIN(AX41,AX42)=0,MAX(AX41,AX42),MIN(AX41,AX42))/3,2)</f>
        <v>0</v>
      </c>
      <c r="AS47" s="86"/>
      <c r="AT47" s="83">
        <f>AV43</f>
        <v>0</v>
      </c>
      <c r="AU47" s="84"/>
      <c r="AV47" s="85">
        <f>ROUNDDOWN(AV43+1*AV43*IF(MIN(AX41,AX42)=0,MAX(AX41,AX42),MIN(AX41,AX42))/3,2)</f>
        <v>0</v>
      </c>
      <c r="AW47" s="86"/>
      <c r="AX47" s="85">
        <f>ROUNDDOWN(AV43+2*AV43*IF(MIN(AX41,AX42)=0,MAX(AX41,AX42),MIN(AX41,AX42))/3,2)</f>
        <v>0</v>
      </c>
      <c r="AY47" s="86"/>
      <c r="AZ47" s="85">
        <f>ROUNDDOWN(AV43+3*AV43*IF(MIN(AX41,AX42)=0,MAX(AX41,AX42),MIN(AX41,AX42))/3,2)</f>
        <v>0</v>
      </c>
      <c r="BA47" s="86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FTJTX2Ve2g9ssEEo8kNF2A7ot2Q1CyIBmr+hXcG3C4gHQ85y/uVb/nyTX3VKd+w92ViilVEDv6ocP5HRdJh1Kg==" saltValue="ki2oqJVhtCbNahHaYPBBag==" spinCount="100000" sheet="1" objects="1" scenarios="1" selectLockedCells="1"/>
  <mergeCells count="163"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  <mergeCell ref="AR46:AS46"/>
    <mergeCell ref="AT46:AU46"/>
    <mergeCell ref="AB46:AC46"/>
    <mergeCell ref="AD46:AE46"/>
    <mergeCell ref="AF46:AG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43:AF43"/>
    <mergeCell ref="AP46:AQ46"/>
    <mergeCell ref="AN46:AO46"/>
    <mergeCell ref="N46:O46"/>
    <mergeCell ref="P46:Q46"/>
    <mergeCell ref="V46:W46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AN10:AO10"/>
    <mergeCell ref="AR10:AS10"/>
    <mergeCell ref="F10:G10"/>
    <mergeCell ref="F11:G11"/>
    <mergeCell ref="AD11:AE11"/>
    <mergeCell ref="AD10:AE10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J10:K10"/>
    <mergeCell ref="J11:K11"/>
    <mergeCell ref="L11:M11"/>
    <mergeCell ref="D11:E11"/>
    <mergeCell ref="A1:B2"/>
    <mergeCell ref="C1:AL2"/>
    <mergeCell ref="A3:B3"/>
    <mergeCell ref="C3:Q3"/>
    <mergeCell ref="T3:AE3"/>
    <mergeCell ref="AF3:AJ3"/>
    <mergeCell ref="AK3:AL3"/>
    <mergeCell ref="D5:M5"/>
    <mergeCell ref="AP10:AQ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N10:O10"/>
    <mergeCell ref="AF10:AG10"/>
    <mergeCell ref="AH10:AI10"/>
    <mergeCell ref="H10:I10"/>
    <mergeCell ref="D7:K7"/>
    <mergeCell ref="D8:K8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H46:AI46"/>
    <mergeCell ref="O44:Q44"/>
    <mergeCell ref="X46:Y46"/>
    <mergeCell ref="Z46:AA46"/>
    <mergeCell ref="D46:E46"/>
    <mergeCell ref="F46:G46"/>
    <mergeCell ref="H46:I46"/>
    <mergeCell ref="J46:K46"/>
    <mergeCell ref="L46:M46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6:M6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:T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28.01.2025    &amp;CSeite &amp;P/&amp;N&amp;Rwww.polymed.ch / Downloads /
Labor/            </oddFooter>
  </headerFooter>
  <rowBreaks count="2" manualBreakCount="2">
    <brk id="37" max="5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575" workbookViewId="0">
      <selection activeCell="N826" sqref="N82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12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2024-09-30T14:32:52Z</cp:lastPrinted>
  <dcterms:created xsi:type="dcterms:W3CDTF">2005-09-09T12:29:27Z</dcterms:created>
  <dcterms:modified xsi:type="dcterms:W3CDTF">2025-01-28T08:41:53Z</dcterms:modified>
</cp:coreProperties>
</file>