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Tumormarker Boditech Control\Tumormarker TMCOUB21\Zielwerte\"/>
    </mc:Choice>
  </mc:AlternateContent>
  <xr:revisionPtr revIDLastSave="0" documentId="13_ncr:1_{E820A401-EAEF-45DE-A419-1038480713A4}" xr6:coauthVersionLast="47" xr6:coauthVersionMax="47" xr10:uidLastSave="{00000000-0000-0000-0000-000000000000}"/>
  <bookViews>
    <workbookView xWindow="-24585" yWindow="3270" windowWidth="21600" windowHeight="12735"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Dokumentationshilfe!$A$1:$BB$37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<sst xmlns="http://schemas.openxmlformats.org/spreadsheetml/2006/main" count="1007" uniqueCount="267">
  <si>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</si>
  <si>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</si>
  <si>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</si>
  <si>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</si>
  <si>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</si>
  <si>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</si>
  <si>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</si>
  <si>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</si>
  <si>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</si>
  <si>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</si>
  <si>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</si>
  <si>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</si>
  <si>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</si>
  <si>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</si>
  <si>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</si>
  <si>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</si>
  <si>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</si>
  <si>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</si>
  <si>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</si>
  <si>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</si>
  <si>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</si>
  <si>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</si>
  <si>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</si>
  <si>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</si>
  <si>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</si>
  <si>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</si>
  <si>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</si>
  <si>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</si>
  <si>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</si>
  <si>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</si>
  <si>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</si>
  <si>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</si>
  <si>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</si>
  <si>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</si>
  <si>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</si>
  <si>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</si>
  <si>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</si>
  <si>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</si>
  <si>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</si>
  <si>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</si>
  <si>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</si>
  <si>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</si>
  <si>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</si>
  <si>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</si>
  <si>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</si>
  <si>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</si>
  <si>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</si>
  <si>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</si>
  <si>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</si>
  <si>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</si>
  <si>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</si>
  <si>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</si>
  <si>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</si>
  <si>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</si>
  <si>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</si>
  <si>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</si>
  <si>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</si>
  <si>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</si>
  <si>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</si>
  <si>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</si>
  <si>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</si>
  <si>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</si>
  <si>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</si>
  <si>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</si>
  <si>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</si>
  <si>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</si>
  <si>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</si>
  <si>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</si>
  <si>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</si>
  <si>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</si>
  <si>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</si>
  <si>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</si>
  <si>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</si>
  <si>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</si>
  <si>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</si>
  <si>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</si>
  <si>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</si>
  <si>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</si>
  <si>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</si>
  <si>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</si>
  <si>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</si>
  <si>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</si>
  <si>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</si>
  <si>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</si>
  <si>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</si>
  <si>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</si>
  <si>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</si>
  <si>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</si>
  <si>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</si>
  <si>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</si>
  <si>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</si>
  <si>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</si>
  <si>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</si>
  <si>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</si>
  <si>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</si>
  <si>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</si>
  <si>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</si>
  <si>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</si>
  <si>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</si>
  <si>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</si>
  <si>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</si>
  <si>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</si>
  <si>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</si>
  <si>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</si>
  <si>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</si>
  <si>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</si>
  <si>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</si>
  <si>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</si>
  <si>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</si>
  <si>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</si>
  <si>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</si>
  <si>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</si>
  <si>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</si>
  <si>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</si>
  <si>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</si>
  <si>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</si>
  <si>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</si>
  <si>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</si>
  <si>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</si>
  <si>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</si>
  <si>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</si>
  <si>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</si>
  <si>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</si>
  <si>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</si>
  <si>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</si>
  <si>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</si>
  <si>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</si>
  <si>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</si>
  <si>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</si>
  <si>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</si>
  <si>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</si>
  <si>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</si>
  <si>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</si>
  <si>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</si>
  <si>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</si>
  <si>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</si>
  <si>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</si>
  <si>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</si>
  <si>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</si>
  <si>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</si>
  <si>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</si>
  <si>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</si>
  <si>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</si>
  <si>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</si>
  <si>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</si>
  <si>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</si>
  <si>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</si>
  <si>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</si>
  <si>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</si>
  <si>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</si>
  <si>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</si>
  <si>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</si>
  <si>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</si>
  <si>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</si>
  <si>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</si>
  <si>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</si>
  <si>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</si>
  <si>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</si>
  <si>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</si>
  <si>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</si>
  <si>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</si>
  <si>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</si>
  <si>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</si>
  <si>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</si>
  <si>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</si>
  <si>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</si>
  <si>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</si>
  <si>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</si>
  <si>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</si>
  <si>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</si>
  <si>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</si>
  <si>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</si>
  <si>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</si>
  <si>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</si>
  <si>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</si>
  <si>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</si>
  <si>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</si>
  <si>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</si>
  <si>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</si>
  <si>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</si>
  <si>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</si>
  <si>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</si>
  <si>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</si>
  <si>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</si>
  <si>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</si>
  <si>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</si>
  <si>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</si>
  <si>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</si>
  <si>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</si>
  <si>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</si>
  <si>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</si>
  <si>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</si>
  <si>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</si>
  <si>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</si>
  <si>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</si>
  <si>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</si>
  <si>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</si>
  <si>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</si>
  <si>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</si>
  <si>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</si>
  <si>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</si>
  <si>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</si>
  <si>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</si>
  <si>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</si>
  <si>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</si>
  <si>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</si>
  <si>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</si>
  <si>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</si>
  <si>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</si>
  <si>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</si>
  <si>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</si>
  <si>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</si>
  <si>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</si>
  <si>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</si>
  <si>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</si>
  <si>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</si>
  <si>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</si>
  <si>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</si>
  <si>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</si>
  <si>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</si>
  <si>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</si>
  <si>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</si>
  <si>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</si>
  <si>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</si>
  <si>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</si>
  <si>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</si>
  <si>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</si>
  <si>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</si>
  <si>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</si>
  <si>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</si>
  <si>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</si>
  <si>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</si>
  <si>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</si>
  <si>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</si>
  <si>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</si>
  <si>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</si>
  <si>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</si>
  <si>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</si>
  <si>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</si>
  <si>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</si>
  <si>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</si>
  <si>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</si>
  <si>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</si>
  <si>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</si>
  <si>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</si>
  <si>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</si>
  <si>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</si>
  <si>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</si>
  <si>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</si>
  <si>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</si>
  <si>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</si>
  <si>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</si>
  <si>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</si>
  <si>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</si>
  <si>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</si>
  <si>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</si>
  <si>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</si>
  <si>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</si>
  <si>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</si>
  <si>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</si>
  <si>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</si>
  <si>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</si>
  <si>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AFIAS</t>
  </si>
  <si>
    <t>Tumormarker Control</t>
  </si>
  <si>
    <t>Level 1</t>
  </si>
  <si>
    <t>Level 2</t>
  </si>
  <si>
    <t>TMCOUB21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</si>
</sst>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sz val="18"/>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sz val="9.5"/>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4" fillId="0" borderId="0" applyFont="0" applyFill="0" applyBorder="0" applyAlignment="0" applyProtection="0"/>
  </cellStyleXfs>
  <cellXfs count="21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0" fillId="3" borderId="0" xfId="0" applyFont="1" applyFill="1" applyAlignment="1">
      <alignment vertical="center"/>
    </xf>
    <xf numFmtId="0" fontId="11" fillId="3" borderId="0" xfId="0" applyFont="1" applyFill="1" applyAlignment="1">
      <alignment vertical="center"/>
    </xf>
    <xf numFmtId="0" fontId="8" fillId="3" borderId="0" xfId="0" applyFont="1" applyFill="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0" fontId="23"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2" fillId="0" borderId="0" xfId="0" applyNumberFormat="1" applyFont="1" applyAlignment="1">
      <alignment vertical="center"/>
    </xf>
    <xf numFmtId="14" fontId="21"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6" borderId="0" xfId="0" applyFont="1" applyFill="1"/>
    <xf numFmtId="0" fontId="0" fillId="6" borderId="0" xfId="0" applyFill="1"/>
    <xf numFmtId="0" fontId="28" fillId="2" borderId="42" xfId="0" applyFont="1" applyFill="1" applyBorder="1" applyAlignment="1">
      <alignment horizontal="left"/>
    </xf>
    <xf numFmtId="0" fontId="28" fillId="2" borderId="42" xfId="0" applyFont="1" applyFill="1" applyBorder="1" applyAlignment="1">
      <alignment horizontal="center"/>
    </xf>
    <xf numFmtId="0" fontId="29" fillId="0" borderId="42" xfId="0" applyFont="1" applyBorder="1"/>
    <xf numFmtId="0" fontId="29" fillId="0" borderId="42" xfId="0" applyFont="1" applyBorder="1" applyAlignment="1">
      <alignment horizontal="center"/>
    </xf>
    <xf numFmtId="0" fontId="29" fillId="0" borderId="27" xfId="0" applyFont="1" applyBorder="1"/>
    <xf numFmtId="0" fontId="29" fillId="0" borderId="27" xfId="0" applyFont="1" applyBorder="1" applyAlignment="1">
      <alignment horizontal="center"/>
    </xf>
    <xf numFmtId="0" fontId="29" fillId="0" borderId="0" xfId="0" applyFont="1" applyBorder="1"/>
    <xf numFmtId="0" fontId="29"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8" fillId="2" borderId="40" xfId="0" applyFont="1" applyFill="1" applyBorder="1" applyAlignment="1">
      <alignment horizontal="left" vertical="center"/>
    </xf>
    <xf numFmtId="10" fontId="0" fillId="0" borderId="0" xfId="0" applyNumberFormat="1"/>
    <xf numFmtId="0" fontId="0" fillId="0" borderId="0" xfId="0" applyAlignment="1">
      <alignment wrapText="1"/>
    </xf>
    <xf numFmtId="0" fontId="1" fillId="9" borderId="54" xfId="0" applyFont="1" applyFill="1" applyBorder="1" applyAlignment="1" applyProtection="1">
      <alignment horizontal="center"/>
      <protection locked="0"/>
    </xf>
    <xf numFmtId="0" fontId="0" fillId="9" borderId="55" xfId="0" applyFill="1" applyBorder="1" applyAlignment="1" applyProtection="1">
      <alignment horizontal="center"/>
      <protection locked="0"/>
    </xf>
    <xf numFmtId="0" fontId="0" fillId="9" borderId="62" xfId="0" applyFill="1" applyBorder="1" applyAlignment="1" applyProtection="1">
      <alignment horizontal="center" vertical="center"/>
      <protection locked="0"/>
    </xf>
    <xf numFmtId="0" fontId="0" fillId="9"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9" borderId="73" xfId="0" applyFont="1" applyFill="1" applyBorder="1" applyAlignment="1" applyProtection="1">
      <alignment horizontal="center" vertical="center"/>
      <protection locked="0"/>
    </xf>
    <xf numFmtId="0" fontId="1" fillId="9"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31" fillId="0" borderId="51" xfId="0" applyFont="1" applyBorder="1" applyAlignment="1" applyProtection="1">
      <alignment horizontal="center" vertical="center"/>
      <protection locked="0"/>
    </xf>
    <xf numFmtId="0" fontId="31" fillId="0" borderId="52" xfId="0" applyFont="1" applyBorder="1" applyAlignment="1" applyProtection="1">
      <alignment horizontal="center" vertical="center"/>
      <protection locked="0"/>
    </xf>
    <xf numFmtId="0" fontId="31" fillId="0" borderId="53" xfId="0" applyFont="1" applyBorder="1" applyAlignment="1" applyProtection="1">
      <alignment horizontal="center" vertical="center"/>
      <protection locked="0"/>
    </xf>
    <xf numFmtId="0" fontId="31" fillId="0" borderId="75" xfId="0" applyFont="1" applyBorder="1" applyAlignment="1" applyProtection="1">
      <alignment horizontal="center"/>
      <protection locked="0"/>
    </xf>
    <xf numFmtId="0" fontId="31" fillId="0" borderId="76" xfId="0" applyFont="1" applyBorder="1" applyAlignment="1" applyProtection="1">
      <protection locked="0"/>
    </xf>
    <xf numFmtId="0" fontId="31" fillId="0" borderId="76" xfId="0" applyFont="1" applyBorder="1" applyAlignment="1" applyProtection="1">
      <alignment horizontal="center"/>
      <protection locked="0"/>
    </xf>
    <xf numFmtId="0" fontId="31"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31" fillId="0" borderId="57" xfId="0" applyFont="1" applyBorder="1" applyProtection="1">
      <protection locked="0"/>
    </xf>
    <xf numFmtId="0" fontId="0" fillId="0" borderId="48" xfId="0" applyBorder="1" applyProtection="1">
      <protection locked="0"/>
    </xf>
    <xf numFmtId="0" fontId="31" fillId="0" borderId="51" xfId="0" applyFont="1" applyBorder="1" applyAlignment="1" applyProtection="1">
      <alignment horizontal="center"/>
      <protection locked="0"/>
    </xf>
    <xf numFmtId="0" fontId="31" fillId="0" borderId="52" xfId="0" applyFont="1" applyBorder="1" applyAlignment="1" applyProtection="1">
      <alignment horizontal="center"/>
      <protection locked="0"/>
    </xf>
    <xf numFmtId="0" fontId="31" fillId="0" borderId="69" xfId="0" applyFont="1" applyBorder="1" applyAlignment="1" applyProtection="1">
      <alignment horizontal="right"/>
      <protection locked="0"/>
    </xf>
    <xf numFmtId="0" fontId="15"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8" borderId="53" xfId="0" quotePrefix="1" applyFont="1" applyFill="1" applyBorder="1" applyAlignment="1" applyProtection="1">
      <alignment horizontal="center"/>
    </xf>
    <xf numFmtId="10" fontId="1" fillId="8" borderId="74" xfId="0" applyNumberFormat="1" applyFont="1" applyFill="1" applyBorder="1" applyAlignment="1" applyProtection="1">
      <alignment horizontal="center"/>
    </xf>
    <xf numFmtId="0" fontId="1" fillId="8" borderId="74" xfId="0" applyFont="1" applyFill="1" applyBorder="1" applyAlignment="1" applyProtection="1">
      <alignment horizontal="center"/>
    </xf>
    <xf numFmtId="0" fontId="1" fillId="8" borderId="64" xfId="0" applyFont="1" applyFill="1" applyBorder="1" applyAlignment="1" applyProtection="1">
      <alignment horizontal="center"/>
    </xf>
    <xf numFmtId="10" fontId="1" fillId="9" borderId="56" xfId="0" applyNumberFormat="1" applyFont="1" applyFill="1" applyBorder="1" applyAlignment="1" applyProtection="1">
      <alignment horizontal="center"/>
      <protection locked="0"/>
    </xf>
    <xf numFmtId="0" fontId="30" fillId="9"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15" fillId="4" borderId="0" xfId="0" applyFont="1" applyFill="1" applyAlignment="1">
      <alignment horizontal="center" vertical="center"/>
    </xf>
    <xf numFmtId="0" fontId="20" fillId="0" borderId="0" xfId="0" applyFont="1" applyAlignment="1">
      <alignment horizontal="left"/>
    </xf>
    <xf numFmtId="0" fontId="17" fillId="0" borderId="40" xfId="0" applyFont="1" applyBorder="1" applyAlignment="1">
      <alignment horizontal="left" vertical="center"/>
    </xf>
    <xf numFmtId="0" fontId="17" fillId="0" borderId="40" xfId="0" applyFont="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6" xfId="0" applyFont="1" applyFill="1" applyBorder="1" applyAlignment="1">
      <alignment horizontal="center" vertical="center"/>
    </xf>
    <xf numFmtId="0" fontId="17" fillId="0" borderId="25" xfId="0" applyFont="1" applyBorder="1" applyAlignment="1">
      <alignment horizontal="right" vertical="center"/>
    </xf>
    <xf numFmtId="2" fontId="17" fillId="0" borderId="25" xfId="0" applyNumberFormat="1" applyFont="1" applyBorder="1" applyAlignment="1">
      <alignment horizontal="right" vertical="center"/>
    </xf>
    <xf numFmtId="0" fontId="17" fillId="0" borderId="25" xfId="0" quotePrefix="1" applyFont="1" applyBorder="1" applyAlignment="1">
      <alignment horizontal="center" vertical="center"/>
    </xf>
    <xf numFmtId="0" fontId="17"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3" xfId="0" quotePrefix="1" applyFont="1" applyBorder="1" applyAlignment="1">
      <alignment horizontal="center" vertical="center"/>
    </xf>
    <xf numFmtId="0" fontId="2" fillId="0" borderId="21" xfId="0" quotePrefix="1"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23" xfId="0" applyFont="1" applyBorder="1" applyAlignment="1">
      <alignment horizontal="left" vertical="center"/>
    </xf>
    <xf numFmtId="0" fontId="17" fillId="0" borderId="25" xfId="0" applyFont="1" applyBorder="1" applyAlignment="1">
      <alignment horizontal="left" vertical="center"/>
    </xf>
    <xf numFmtId="0" fontId="17" fillId="0" borderId="41" xfId="0" applyFont="1" applyBorder="1" applyAlignment="1">
      <alignment horizontal="left" vertical="center"/>
    </xf>
    <xf numFmtId="0" fontId="17" fillId="0" borderId="0" xfId="0" applyFont="1" applyAlignment="1">
      <alignment horizontal="left" vertical="center"/>
    </xf>
    <xf numFmtId="0" fontId="17" fillId="0" borderId="0" xfId="0" quotePrefix="1" applyFont="1" applyAlignment="1">
      <alignment horizontal="right"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0" fontId="17" fillId="0" borderId="35" xfId="0" applyFont="1" applyBorder="1" applyAlignment="1">
      <alignment horizontal="center" vertical="center"/>
    </xf>
    <xf numFmtId="0" fontId="17" fillId="0" borderId="2" xfId="0" applyFont="1" applyBorder="1" applyAlignment="1">
      <alignment horizontal="center" vertical="center"/>
    </xf>
    <xf numFmtId="0" fontId="17"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9" fillId="0" borderId="0" xfId="0" applyFont="1" applyAlignment="1">
      <alignment horizontal="center" vertical="center"/>
    </xf>
    <xf numFmtId="0" fontId="22" fillId="4" borderId="0" xfId="0" applyFont="1" applyFill="1" applyAlignment="1">
      <alignment horizontal="center" vertical="center"/>
    </xf>
    <xf numFmtId="0" fontId="13" fillId="2" borderId="23"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0"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22"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4" fillId="2" borderId="40" xfId="0" applyFont="1" applyFill="1" applyBorder="1" applyAlignment="1">
      <alignment horizontal="left" vertical="center"/>
    </xf>
    <xf numFmtId="14" fontId="18" fillId="2" borderId="40" xfId="0" applyNumberFormat="1" applyFont="1" applyFill="1" applyBorder="1" applyAlignment="1">
      <alignment horizontal="left" vertical="center"/>
    </xf>
    <xf numFmtId="14" fontId="18" fillId="2" borderId="36" xfId="0" applyNumberFormat="1" applyFont="1" applyFill="1" applyBorder="1" applyAlignment="1">
      <alignment horizontal="left" vertical="center"/>
    </xf>
    <xf numFmtId="2" fontId="2" fillId="0" borderId="21" xfId="0" quotePrefix="1" applyNumberFormat="1" applyFont="1" applyBorder="1" applyAlignment="1">
      <alignment horizontal="center" vertical="center"/>
    </xf>
    <xf numFmtId="2" fontId="2" fillId="0" borderId="22" xfId="0" applyNumberFormat="1" applyFont="1" applyBorder="1" applyAlignment="1">
      <alignment horizontal="center" vertical="center"/>
    </xf>
    <xf numFmtId="0" fontId="17" fillId="0" borderId="24" xfId="0" quotePrefix="1" applyFont="1" applyBorder="1" applyAlignment="1">
      <alignment horizontal="center" vertical="center"/>
    </xf>
    <xf numFmtId="2" fontId="2" fillId="0" borderId="21" xfId="0" applyNumberFormat="1" applyFont="1" applyBorder="1" applyAlignment="1">
      <alignment horizontal="center" vertical="center"/>
    </xf>
    <xf numFmtId="0" fontId="29" fillId="0" borderId="0" xfId="0" applyFont="1" applyBorder="1" applyAlignment="1">
      <alignment horizontal="center"/>
    </xf>
    <xf numFmtId="0" fontId="29" fillId="0" borderId="42" xfId="0" applyFont="1" applyBorder="1" applyAlignment="1">
      <alignment horizontal="center"/>
    </xf>
    <xf numFmtId="0" fontId="29" fillId="0" borderId="27" xfId="0" applyFont="1" applyBorder="1" applyAlignment="1">
      <alignment horizontal="center"/>
    </xf>
    <xf numFmtId="0" fontId="26" fillId="2" borderId="26" xfId="0" applyFont="1" applyFill="1" applyBorder="1" applyAlignment="1">
      <alignment horizontal="left" vertical="center"/>
    </xf>
    <xf numFmtId="0" fontId="26" fillId="2" borderId="27" xfId="0" applyFont="1" applyFill="1" applyBorder="1" applyAlignment="1">
      <alignment horizontal="left" vertical="center"/>
    </xf>
    <xf numFmtId="0" fontId="26" fillId="2" borderId="28" xfId="0" applyFont="1" applyFill="1" applyBorder="1" applyAlignment="1">
      <alignment horizontal="left" vertical="center"/>
    </xf>
    <xf numFmtId="0" fontId="26" fillId="2" borderId="29" xfId="0" applyFont="1" applyFill="1" applyBorder="1" applyAlignment="1">
      <alignment horizontal="left" vertical="center"/>
    </xf>
    <xf numFmtId="0" fontId="26" fillId="2" borderId="0" xfId="0" applyFont="1" applyFill="1" applyAlignment="1">
      <alignment horizontal="left" vertical="center"/>
    </xf>
    <xf numFmtId="0" fontId="26" fillId="2" borderId="30" xfId="0" applyFont="1" applyFill="1" applyBorder="1" applyAlignment="1">
      <alignment horizontal="left" vertical="center"/>
    </xf>
    <xf numFmtId="0" fontId="27" fillId="2" borderId="31" xfId="0" applyFont="1" applyFill="1" applyBorder="1" applyAlignment="1">
      <alignment horizontal="left"/>
    </xf>
    <xf numFmtId="0" fontId="27" fillId="2" borderId="32" xfId="0" applyFont="1" applyFill="1" applyBorder="1" applyAlignment="1">
      <alignment horizontal="left"/>
    </xf>
    <xf numFmtId="0" fontId="27" fillId="2" borderId="32" xfId="0" applyFont="1" applyFill="1" applyBorder="1" applyAlignment="1">
      <alignment vertical="center"/>
    </xf>
    <xf numFmtId="0" fontId="27" fillId="2" borderId="32" xfId="0" applyFont="1" applyFill="1" applyBorder="1" applyAlignment="1">
      <alignment horizontal="right"/>
    </xf>
    <xf numFmtId="0" fontId="27" fillId="2" borderId="33" xfId="0" applyFont="1" applyFill="1" applyBorder="1" applyAlignment="1">
      <alignment horizontal="right"/>
    </xf>
    <xf numFmtId="0" fontId="28" fillId="2" borderId="42" xfId="0" applyFont="1" applyFill="1" applyBorder="1" applyAlignment="1">
      <alignment horizontal="center"/>
    </xf>
    <xf numFmtId="0" fontId="30" fillId="7" borderId="43" xfId="0" applyFont="1" applyFill="1" applyBorder="1" applyAlignment="1" applyProtection="1">
      <alignment horizontal="left"/>
      <protection locked="0"/>
    </xf>
    <xf numFmtId="0" fontId="30" fillId="7" borderId="44" xfId="0" applyFont="1" applyFill="1" applyBorder="1" applyAlignment="1" applyProtection="1">
      <alignment horizontal="left"/>
      <protection locked="0"/>
    </xf>
    <xf numFmtId="0" fontId="30" fillId="7" borderId="45" xfId="0" applyFont="1" applyFill="1" applyBorder="1" applyAlignment="1" applyProtection="1">
      <alignment horizontal="left"/>
      <protection locked="0"/>
    </xf>
    <xf numFmtId="0" fontId="15" fillId="2" borderId="78" xfId="0" applyFont="1" applyFill="1" applyBorder="1" applyAlignment="1" applyProtection="1">
      <alignment horizontal="left" vertical="center"/>
      <protection locked="0"/>
    </xf>
    <xf numFmtId="0" fontId="15" fillId="2" borderId="79" xfId="0" applyFont="1" applyFill="1" applyBorder="1" applyAlignment="1" applyProtection="1">
      <alignment horizontal="left" vertical="center"/>
      <protection locked="0"/>
    </xf>
    <xf numFmtId="0" fontId="15" fillId="2" borderId="80" xfId="0" applyFont="1" applyFill="1" applyBorder="1" applyAlignment="1" applyProtection="1">
      <alignment horizontal="left" vertical="center"/>
      <protection locked="0"/>
    </xf>
    <xf numFmtId="0" fontId="31" fillId="8" borderId="85" xfId="0" applyFont="1" applyFill="1" applyBorder="1" applyAlignment="1" applyProtection="1">
      <alignment horizontal="right" shrinkToFit="1"/>
    </xf>
    <xf numFmtId="0" fontId="31" fillId="8" borderId="73" xfId="0" applyFont="1" applyFill="1" applyBorder="1" applyAlignment="1" applyProtection="1">
      <alignment horizontal="right" shrinkToFit="1"/>
    </xf>
    <xf numFmtId="0" fontId="31" fillId="8" borderId="86" xfId="0" applyFont="1" applyFill="1" applyBorder="1" applyAlignment="1" applyProtection="1">
      <alignment horizontal="right" shrinkToFit="1"/>
    </xf>
    <xf numFmtId="0" fontId="31" fillId="8" borderId="63" xfId="0" applyFont="1" applyFill="1" applyBorder="1" applyAlignment="1" applyProtection="1">
      <alignment horizontal="right" shrinkToFit="1"/>
    </xf>
    <xf numFmtId="0" fontId="32" fillId="8" borderId="25" xfId="0" applyFont="1" applyFill="1" applyBorder="1" applyAlignment="1" applyProtection="1">
      <alignment horizontal="left" vertical="top" wrapText="1"/>
    </xf>
    <xf numFmtId="0" fontId="32" fillId="8" borderId="58" xfId="0" applyFont="1" applyFill="1" applyBorder="1" applyAlignment="1" applyProtection="1">
      <alignment horizontal="left" vertical="top" wrapText="1"/>
    </xf>
    <xf numFmtId="0" fontId="32" fillId="8" borderId="0" xfId="0" applyFont="1" applyFill="1" applyBorder="1" applyAlignment="1" applyProtection="1">
      <alignment horizontal="left" vertical="top" wrapText="1"/>
    </xf>
    <xf numFmtId="0" fontId="32" fillId="8" borderId="47" xfId="0" applyFont="1" applyFill="1" applyBorder="1" applyAlignment="1" applyProtection="1">
      <alignment horizontal="left" vertical="top" wrapText="1"/>
    </xf>
    <xf numFmtId="0" fontId="32" fillId="8" borderId="49" xfId="0" applyFont="1" applyFill="1" applyBorder="1" applyAlignment="1" applyProtection="1">
      <alignment horizontal="left" vertical="top" wrapText="1"/>
    </xf>
    <xf numFmtId="0" fontId="32" fillId="8" borderId="50" xfId="0" applyFont="1" applyFill="1" applyBorder="1" applyAlignment="1" applyProtection="1">
      <alignment horizontal="left" vertical="top" wrapText="1"/>
    </xf>
    <xf numFmtId="0" fontId="30" fillId="7" borderId="65" xfId="0" applyFont="1" applyFill="1" applyBorder="1" applyAlignment="1" applyProtection="1">
      <alignment horizontal="left"/>
      <protection locked="0"/>
    </xf>
    <xf numFmtId="0" fontId="30" fillId="7" borderId="66" xfId="0" applyFont="1" applyFill="1" applyBorder="1" applyAlignment="1" applyProtection="1">
      <alignment horizontal="left"/>
      <protection locked="0"/>
    </xf>
    <xf numFmtId="0" fontId="30" fillId="7" borderId="67" xfId="0" applyFont="1" applyFill="1" applyBorder="1" applyAlignment="1" applyProtection="1">
      <alignment horizontal="left"/>
      <protection locked="0"/>
    </xf>
    <xf numFmtId="0" fontId="31" fillId="0" borderId="52" xfId="0" applyFont="1" applyBorder="1" applyAlignment="1" applyProtection="1">
      <alignment horizontal="center"/>
      <protection locked="0"/>
    </xf>
    <xf numFmtId="0" fontId="0" fillId="9" borderId="63" xfId="0" applyFill="1" applyBorder="1" applyAlignment="1" applyProtection="1">
      <alignment horizontal="center" vertical="center"/>
      <protection locked="0"/>
    </xf>
    <xf numFmtId="0" fontId="33" fillId="6" borderId="81" xfId="0" applyFont="1" applyFill="1" applyBorder="1" applyAlignment="1" applyProtection="1">
      <alignment horizontal="right"/>
      <protection locked="0"/>
    </xf>
    <xf numFmtId="0" fontId="33" fillId="6" borderId="83" xfId="0" applyFont="1" applyFill="1" applyBorder="1" applyAlignment="1" applyProtection="1">
      <alignment horizontal="right"/>
      <protection locked="0"/>
    </xf>
    <xf numFmtId="0" fontId="31" fillId="8" borderId="84" xfId="0" applyFont="1" applyFill="1" applyBorder="1" applyAlignment="1" applyProtection="1">
      <alignment horizontal="right" shrinkToFit="1"/>
    </xf>
    <xf numFmtId="0" fontId="31" fillId="8" borderId="52" xfId="0" applyFont="1" applyFill="1" applyBorder="1" applyAlignment="1" applyProtection="1">
      <alignment horizontal="right" shrinkToFit="1"/>
    </xf>
    <xf numFmtId="0" fontId="25" fillId="5" borderId="0" xfId="0" applyFont="1" applyFill="1" applyAlignment="1">
      <alignment horizontal="center"/>
    </xf>
    <xf numFmtId="49" fontId="1" fillId="6"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989871855270483E-3"/>
          <c:y val="1.8590931552877749E-3"/>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57842</xdr:colOff>
      <xdr:row>11</xdr:row>
      <xdr:rowOff>69397</xdr:rowOff>
    </xdr:from>
    <xdr:to>
      <xdr:col>17</xdr:col>
      <xdr:colOff>222346</xdr:colOff>
      <xdr:row>39</xdr:row>
      <xdr:rowOff>158284</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38</xdr:col>
      <xdr:colOff>177100</xdr:colOff>
      <xdr:row>0</xdr:row>
      <xdr:rowOff>47625</xdr:rowOff>
    </xdr:from>
    <xdr:to>
      <xdr:col>53</xdr:col>
      <xdr:colOff>60081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0673650" y="47625"/>
          <a:ext cx="2654756" cy="704850"/>
        </a:xfrm>
        <a:prstGeom prst="rect">
          <a:avLst/>
        </a:prstGeom>
      </xdr:spPr>
    </xdr:pic>
    <xdr:clientData/>
  </xdr:twoCellAnchor>
  <xdr:twoCellAnchor editAs="absolute">
    <xdr:from>
      <xdr:col>20</xdr:col>
      <xdr:colOff>53486</xdr:colOff>
      <xdr:row>10</xdr:row>
      <xdr:rowOff>117022</xdr:rowOff>
    </xdr:from>
    <xdr:to>
      <xdr:col>35</xdr:col>
      <xdr:colOff>203296</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53</xdr:col>
      <xdr:colOff>184246</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C38"/>
  <sheetViews>
    <sheetView showGridLines="0" tabSelected="1" zoomScaleNormal="100" zoomScalePageLayoutView="85" workbookViewId="0">
      <selection activeCell="AD8" sqref="AD8:AF8"/>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16384" width="11.42578125" style="16"/>
  </cols>
  <sheetData>
    <row r="1" spans="1:55" ht="18" customHeight="1" x14ac:dyDescent="0.2">
      <c r="A1" s="160" t="s">
        <v>26</v>
      </c>
      <c r="B1" s="161"/>
      <c r="C1" s="161" t="s">
        <v>262</v>
      </c>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4"/>
      <c r="AM1" s="37"/>
      <c r="AN1" s="37"/>
      <c r="AO1" s="37"/>
      <c r="AP1" s="37"/>
      <c r="AQ1" s="15"/>
      <c r="AR1" s="15"/>
      <c r="AS1" s="15"/>
      <c r="AT1" s="15"/>
      <c r="AU1" s="15"/>
      <c r="AV1" s="15"/>
      <c r="AW1" s="15"/>
      <c r="AX1" s="15"/>
      <c r="AY1" s="15"/>
      <c r="AZ1" s="15"/>
      <c r="BA1" s="15"/>
    </row>
    <row r="2" spans="1:55" ht="12.75" customHeight="1" x14ac:dyDescent="0.2">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5"/>
      <c r="AM2" s="37"/>
      <c r="AN2" s="37"/>
      <c r="AO2" s="37"/>
      <c r="AP2" s="37"/>
      <c r="AQ2" s="15"/>
      <c r="AR2" s="15"/>
      <c r="AS2" s="15"/>
      <c r="AT2" s="15"/>
      <c r="AU2" s="15"/>
      <c r="AV2" s="15"/>
      <c r="AW2" s="15"/>
      <c r="AX2" s="15"/>
      <c r="AY2" s="15"/>
      <c r="AZ2" s="15"/>
      <c r="BA2" s="15"/>
    </row>
    <row r="3" spans="1:55" ht="30.75" customHeight="1" x14ac:dyDescent="0.2">
      <c r="A3" s="166" t="s">
        <v>25</v>
      </c>
      <c r="B3" s="167"/>
      <c r="C3" s="168" t="s">
        <v>263</v>
      </c>
      <c r="D3" s="168"/>
      <c r="E3" s="168"/>
      <c r="F3" s="168"/>
      <c r="G3" s="168"/>
      <c r="H3" s="168"/>
      <c r="I3" s="168"/>
      <c r="J3" s="168"/>
      <c r="K3" s="168"/>
      <c r="L3" s="168"/>
      <c r="M3" s="168"/>
      <c r="N3" s="168"/>
      <c r="O3" s="168"/>
      <c r="P3" s="168"/>
      <c r="Q3" s="168"/>
      <c r="R3" s="77"/>
      <c r="S3" s="77" t="s">
        <v>27</v>
      </c>
      <c r="T3" s="168" t="s">
        <v>266</v>
      </c>
      <c r="U3" s="168"/>
      <c r="V3" s="168"/>
      <c r="W3" s="168"/>
      <c r="X3" s="168"/>
      <c r="Y3" s="168"/>
      <c r="Z3" s="168"/>
      <c r="AA3" s="168"/>
      <c r="AB3" s="168"/>
      <c r="AC3" s="168"/>
      <c r="AD3" s="168"/>
      <c r="AE3" s="168"/>
      <c r="AF3" s="167" t="s">
        <v>29</v>
      </c>
      <c r="AG3" s="167"/>
      <c r="AH3" s="167"/>
      <c r="AI3" s="167"/>
      <c r="AJ3" s="167"/>
      <c r="AK3" s="169">
        <v>45689</v>
      </c>
      <c r="AL3" s="170"/>
      <c r="AM3" s="39"/>
      <c r="AN3" s="38"/>
      <c r="AO3" s="38"/>
      <c r="AP3" s="38"/>
      <c r="AQ3" s="61"/>
      <c r="AR3" s="61"/>
      <c r="AS3" s="61"/>
      <c r="AT3" s="61"/>
      <c r="AU3" s="61"/>
      <c r="AV3" s="17"/>
      <c r="AW3" s="17"/>
      <c r="AX3" s="17"/>
      <c r="AY3" s="17"/>
      <c r="AZ3" s="17"/>
      <c r="BA3" s="17"/>
    </row>
    <row r="4" spans="1:55" ht="14.25" customHeight="1" x14ac:dyDescent="0.2">
      <c r="A4" s="159" t="str">
        <f>IF(V4="","Welche Art von Vorlage wird benötigt? Wählen Sie im orangen Feld (rechts) aus.","")</f>
        <v/>
      </c>
      <c r="B4" s="159"/>
      <c r="C4" s="159"/>
      <c r="D4" s="159"/>
      <c r="E4" s="159"/>
      <c r="F4" s="159"/>
      <c r="G4" s="159"/>
      <c r="H4" s="159"/>
      <c r="I4" s="159"/>
      <c r="J4" s="159"/>
      <c r="K4" s="159"/>
      <c r="L4" s="159"/>
      <c r="M4" s="159"/>
      <c r="N4" s="159"/>
      <c r="O4" s="159"/>
      <c r="P4" s="159"/>
      <c r="Q4" s="159"/>
      <c r="R4" s="159"/>
      <c r="S4" s="159"/>
      <c r="T4" s="159"/>
      <c r="U4" s="159"/>
      <c r="V4" s="158" t="s">
        <v>34</v>
      </c>
      <c r="W4" s="158"/>
      <c r="X4" s="158"/>
      <c r="Y4" s="158"/>
      <c r="Z4" s="158"/>
      <c r="AA4" s="158"/>
      <c r="AB4" s="158"/>
      <c r="AC4" s="158"/>
      <c r="AD4" s="158"/>
      <c r="AE4" s="158"/>
      <c r="AF4" s="158"/>
      <c r="AG4" s="158"/>
      <c r="AH4" s="158"/>
      <c r="AI4" s="158"/>
      <c r="AJ4" s="158"/>
      <c r="AK4" s="158"/>
      <c r="AM4" s="124" t="str">
        <f>IF($V$4="","Nach jedem Gebrauch eine neue Vorlage öffnen -&gt; Speichern unter","")</f>
        <v/>
      </c>
      <c r="AN4" s="124"/>
      <c r="AO4" s="124"/>
      <c r="AP4" s="124"/>
      <c r="AQ4" s="124"/>
      <c r="AR4" s="124"/>
      <c r="AS4" s="124"/>
      <c r="AT4" s="124"/>
      <c r="AU4" s="124"/>
      <c r="AV4" s="124"/>
      <c r="AW4" s="124"/>
      <c r="AX4" s="124"/>
      <c r="AY4" s="124"/>
      <c r="AZ4" s="124"/>
      <c r="BA4" s="124"/>
      <c r="BB4" s="124"/>
      <c r="BC4" s="124"/>
    </row>
    <row r="5" spans="1:55" ht="12.75" customHeight="1" x14ac:dyDescent="0.2">
      <c r="A5" s="154" t="s">
        <v>171</v>
      </c>
      <c r="B5" s="155"/>
      <c r="C5" s="18"/>
      <c r="D5" s="141" t="s">
        <v>0</v>
      </c>
      <c r="E5" s="142"/>
      <c r="F5" s="142"/>
      <c r="G5" s="142"/>
      <c r="H5" s="142"/>
      <c r="I5" s="142"/>
      <c r="J5" s="142"/>
      <c r="K5" s="142"/>
      <c r="L5" s="142"/>
      <c r="M5" s="143"/>
      <c r="N5" s="149">
        <f>IFERROR(VLOOKUP(A5,'Qualabtoleranzen&amp;Einheiten'!$B$6:$E$201,2,FALSE),"")</f>
        <v>0.21</v>
      </c>
      <c r="O5" s="149"/>
      <c r="P5" s="149"/>
      <c r="Q5" s="150"/>
      <c r="R5" s="19"/>
      <c r="S5" s="154" t="s">
        <v>171</v>
      </c>
      <c r="T5" s="155"/>
      <c r="U5" s="18"/>
      <c r="V5" s="141" t="s">
        <v>0</v>
      </c>
      <c r="W5" s="142"/>
      <c r="X5" s="142"/>
      <c r="Y5" s="142"/>
      <c r="Z5" s="142"/>
      <c r="AA5" s="142"/>
      <c r="AB5" s="142"/>
      <c r="AC5" s="142"/>
      <c r="AD5" s="142"/>
      <c r="AE5" s="143"/>
      <c r="AF5" s="149">
        <f>IFERROR(VLOOKUP(S5,'Qualabtoleranzen&amp;Einheiten'!$B$6:$E$201,2,FALSE),"")</f>
        <v>0.21</v>
      </c>
      <c r="AG5" s="149"/>
      <c r="AH5" s="149"/>
      <c r="AI5" s="150"/>
      <c r="AJ5" s="40"/>
      <c r="AK5" s="154" t="s">
        <v>9</v>
      </c>
      <c r="AL5" s="155"/>
      <c r="AM5" s="18"/>
      <c r="AN5" s="141" t="s">
        <v>0</v>
      </c>
      <c r="AO5" s="142"/>
      <c r="AP5" s="142"/>
      <c r="AQ5" s="142"/>
      <c r="AR5" s="142"/>
      <c r="AS5" s="142"/>
      <c r="AT5" s="142"/>
      <c r="AU5" s="142"/>
      <c r="AV5" s="142"/>
      <c r="AW5" s="143"/>
      <c r="AX5" s="149" t="str">
        <f>IFERROR(VLOOKUP(AK5,'Qualabtoleranzen&amp;Einheiten'!$B$6:$E$201,2,FALSE),"")</f>
        <v/>
      </c>
      <c r="AY5" s="149"/>
      <c r="AZ5" s="149"/>
      <c r="BA5" s="150"/>
    </row>
    <row r="6" spans="1:55" ht="12.75" customHeight="1" x14ac:dyDescent="0.2">
      <c r="A6" s="156"/>
      <c r="B6" s="157"/>
      <c r="C6" s="18"/>
      <c r="D6" s="141" t="s">
        <v>8</v>
      </c>
      <c r="E6" s="142"/>
      <c r="F6" s="142"/>
      <c r="G6" s="142"/>
      <c r="H6" s="142"/>
      <c r="I6" s="142"/>
      <c r="J6" s="142"/>
      <c r="K6" s="142"/>
      <c r="L6" s="142"/>
      <c r="M6" s="143"/>
      <c r="N6" s="149">
        <v>0.21</v>
      </c>
      <c r="O6" s="149"/>
      <c r="P6" s="149"/>
      <c r="Q6" s="150"/>
      <c r="R6" s="19"/>
      <c r="S6" s="156"/>
      <c r="T6" s="157"/>
      <c r="U6" s="18"/>
      <c r="V6" s="141" t="s">
        <v>8</v>
      </c>
      <c r="W6" s="142"/>
      <c r="X6" s="142"/>
      <c r="Y6" s="142"/>
      <c r="Z6" s="142"/>
      <c r="AA6" s="142"/>
      <c r="AB6" s="142"/>
      <c r="AC6" s="142"/>
      <c r="AD6" s="142"/>
      <c r="AE6" s="143"/>
      <c r="AF6" s="149">
        <v>0.21</v>
      </c>
      <c r="AG6" s="149"/>
      <c r="AH6" s="149"/>
      <c r="AI6" s="150"/>
      <c r="AJ6" s="40"/>
      <c r="AK6" s="156"/>
      <c r="AL6" s="157"/>
      <c r="AM6" s="18"/>
      <c r="AN6" s="141" t="s">
        <v>8</v>
      </c>
      <c r="AO6" s="142"/>
      <c r="AP6" s="142"/>
      <c r="AQ6" s="142"/>
      <c r="AR6" s="142"/>
      <c r="AS6" s="142"/>
      <c r="AT6" s="142"/>
      <c r="AU6" s="142"/>
      <c r="AV6" s="142"/>
      <c r="AW6" s="143"/>
      <c r="AX6" s="149" t="str">
        <f>IFERROR(VLOOKUP(AK5,'Qualabtoleranzen&amp;Einheiten'!$B$6:$E$201,3,FALSE),"")</f>
        <v/>
      </c>
      <c r="AY6" s="149"/>
      <c r="AZ6" s="149"/>
      <c r="BA6" s="150"/>
    </row>
    <row r="7" spans="1:55" ht="12.75" customHeight="1" x14ac:dyDescent="0.2">
      <c r="A7" s="128" t="s">
        <v>264</v>
      </c>
      <c r="B7" s="129"/>
      <c r="C7" s="18"/>
      <c r="D7" s="144" t="str">
        <f>IF(AND($V$4="Eine Vorlage zur Zielwertermittlung",NOT(L7="----------")),"neuer Zielwert",IF(NOT($V$4="Eine Vorlage zur Zielwertermittlung"),"Zielwert",""))</f>
        <v>Zielwert</v>
      </c>
      <c r="E7" s="145"/>
      <c r="F7" s="145"/>
      <c r="G7" s="145"/>
      <c r="H7" s="145"/>
      <c r="I7" s="145"/>
      <c r="J7" s="145"/>
      <c r="K7" s="146"/>
      <c r="L7" s="133">
        <v>1.5</v>
      </c>
      <c r="M7" s="133"/>
      <c r="N7" s="133"/>
      <c r="O7" s="151" t="str">
        <f>IFERROR(VLOOKUP(A5,'Qualabtoleranzen&amp;Einheiten'!$B$6:$E$201,4,FALSE),"Einheit")</f>
        <v>ng/ml</v>
      </c>
      <c r="P7" s="152"/>
      <c r="Q7" s="153"/>
      <c r="R7" s="19"/>
      <c r="S7" s="128" t="s">
        <v>265</v>
      </c>
      <c r="T7" s="129"/>
      <c r="U7" s="18"/>
      <c r="V7" s="144" t="str">
        <f>IF(AND($V$4="Eine Vorlage zur Zielwertermittlung",NOT(AD7="----------")),"neuer Zielwert",IF(NOT($V$4="Eine Vorlage zur Zielwertermittlung"),"Zielwert",""))</f>
        <v>Zielwert</v>
      </c>
      <c r="W7" s="145"/>
      <c r="X7" s="145"/>
      <c r="Y7" s="145"/>
      <c r="Z7" s="145"/>
      <c r="AA7" s="145"/>
      <c r="AB7" s="145"/>
      <c r="AC7" s="146"/>
      <c r="AD7" s="133">
        <v>9.1999999999999993</v>
      </c>
      <c r="AE7" s="133"/>
      <c r="AF7" s="133"/>
      <c r="AG7" s="151" t="str">
        <f>IFERROR(VLOOKUP(S5,'Qualabtoleranzen&amp;Einheiten'!$B$6:$E$201,4,FALSE),"Einheit")</f>
        <v>ng/ml</v>
      </c>
      <c r="AH7" s="152"/>
      <c r="AI7" s="153"/>
      <c r="AJ7" s="40"/>
      <c r="AK7" s="128" t="s">
        <v>30</v>
      </c>
      <c r="AL7" s="129"/>
      <c r="AM7" s="18"/>
      <c r="AN7" s="144" t="str">
        <f>IF(AND($V$4="Eine Vorlage zur Zielwertermittlung",NOT(AV7="----------")),"neuer Zielwert",IF(NOT($V$4="Eine Vorlage zur Zielwertermittlung"),"Zielwert",""))</f>
        <v>Zielwert</v>
      </c>
      <c r="AO7" s="145"/>
      <c r="AP7" s="145"/>
      <c r="AQ7" s="145"/>
      <c r="AR7" s="145"/>
      <c r="AS7" s="145"/>
      <c r="AT7" s="145"/>
      <c r="AU7" s="146"/>
      <c r="AV7" s="132" t="str" cm="1">
        <f t="array" ref="AV7">IF(NOT($V$4="Eine Vorlage zur Zielwertermittlung"),"",IF(AND(AL13:AL37="",$V$4="Eine Vorlage zur Zielwertermittlung"),"----------",ROUND(AVERAGE(AL13:AL37),IF(AL12="0 Komastellen",0,IF(AL12="1 Komastelle",1,IF(AL12="2 Komastellen",2,IF(AL12="3 Komastellen",3,1)))))))</f>
        <v/>
      </c>
      <c r="AW7" s="132"/>
      <c r="AX7" s="132"/>
      <c r="AY7" s="151" t="str">
        <f>IFERROR(VLOOKUP(AK5,'Qualabtoleranzen&amp;Einheiten'!$B$6:$E$201,4,FALSE),"Einheit")</f>
        <v>Einheit</v>
      </c>
      <c r="AZ7" s="152"/>
      <c r="BA7" s="153"/>
    </row>
    <row r="8" spans="1:55" ht="12.75" customHeight="1" x14ac:dyDescent="0.2">
      <c r="A8" s="130"/>
      <c r="B8" s="131"/>
      <c r="C8" s="18"/>
      <c r="D8" s="147" t="str">
        <f>IF(L8="","","Standardabweichung")</f>
        <v>Standardabweichung</v>
      </c>
      <c r="E8" s="147"/>
      <c r="F8" s="147"/>
      <c r="G8" s="147"/>
      <c r="H8" s="147"/>
      <c r="I8" s="147"/>
      <c r="J8" s="147"/>
      <c r="K8" s="147"/>
      <c r="L8" s="148">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0.11</v>
      </c>
      <c r="M8" s="148"/>
      <c r="N8" s="148"/>
      <c r="O8" s="134" t="str">
        <f>IF(L8="","",O7)</f>
        <v>ng/ml</v>
      </c>
      <c r="P8" s="134"/>
      <c r="Q8" s="134"/>
      <c r="R8" s="19"/>
      <c r="S8" s="130"/>
      <c r="T8" s="131"/>
      <c r="U8" s="18"/>
      <c r="V8" s="147" t="str">
        <f>IF(AD8="","","Standardabweichung")</f>
        <v>Standardabweichung</v>
      </c>
      <c r="W8" s="147"/>
      <c r="X8" s="147"/>
      <c r="Y8" s="147"/>
      <c r="Z8" s="147"/>
      <c r="AA8" s="147"/>
      <c r="AB8" s="147"/>
      <c r="AC8" s="147"/>
      <c r="AD8" s="148">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0.64</v>
      </c>
      <c r="AE8" s="148"/>
      <c r="AF8" s="148"/>
      <c r="AG8" s="134" t="str">
        <f>IF(AD8="","",AG7)</f>
        <v>ng/ml</v>
      </c>
      <c r="AH8" s="134"/>
      <c r="AI8" s="134"/>
      <c r="AJ8" s="40"/>
      <c r="AK8" s="130"/>
      <c r="AL8" s="131"/>
      <c r="AM8" s="18"/>
      <c r="AN8" s="147" t="str">
        <f>IF(AV8="","","Standardabweichung")</f>
        <v/>
      </c>
      <c r="AO8" s="147"/>
      <c r="AP8" s="147"/>
      <c r="AQ8" s="147"/>
      <c r="AR8" s="147"/>
      <c r="AS8" s="147"/>
      <c r="AT8" s="147"/>
      <c r="AU8" s="147"/>
      <c r="AV8" s="148"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8"/>
      <c r="AX8" s="148"/>
      <c r="AY8" s="134" t="str">
        <f>IF(AV8="","",AY7)</f>
        <v/>
      </c>
      <c r="AZ8" s="134"/>
      <c r="BA8" s="134"/>
    </row>
    <row r="9" spans="1:55" ht="13.5" x14ac:dyDescent="0.25">
      <c r="A9" s="62" t="str">
        <f>IF($V$4="Eine Vorlage zur Zielwertüberwachung","Verwendeter ZW =","")</f>
        <v/>
      </c>
      <c r="B9" s="125" t="s">
        <v>36</v>
      </c>
      <c r="C9" s="125"/>
      <c r="D9" s="126" t="str">
        <f>IF(AND($V$4="Eine Vorlage zur Zielwertüberwachung",NOT(O9="")),"errechneter Mittelwert:","")</f>
        <v/>
      </c>
      <c r="E9" s="126"/>
      <c r="F9" s="126"/>
      <c r="G9" s="126"/>
      <c r="H9" s="126"/>
      <c r="I9" s="126"/>
      <c r="J9" s="126"/>
      <c r="K9" s="126"/>
      <c r="L9" s="126"/>
      <c r="M9" s="126"/>
      <c r="N9" s="126"/>
      <c r="O9" s="127" t="str" cm="1">
        <f t="array" ref="O9">IF(OR(AND(B13:B37=""),NOT($V$4="Eine Vorlage zur Zielwertüberwachung")),"",ROUND(AVERAGE(B13:B37),IF(B12="0 Komastellen",0,IF(B12="1 Komastelle",1,IF(B12="2 Komastellen",2,IF(B12="3 Komastellen",3,1))))))</f>
        <v/>
      </c>
      <c r="P9" s="127"/>
      <c r="Q9" s="127"/>
      <c r="R9" s="20"/>
      <c r="S9" s="62" t="str">
        <f>IF($V$4="Eine Vorlage zur Zielwertüberwachung","Verwendeter ZW =","")</f>
        <v/>
      </c>
      <c r="T9" s="125" t="s">
        <v>36</v>
      </c>
      <c r="U9" s="125"/>
      <c r="V9" s="126" t="str">
        <f>IF(AND($V$4="Eine Vorlage zur Zielwertüberwachung",NOT(AG9="")),"errechneter Mittelwert:","")</f>
        <v/>
      </c>
      <c r="W9" s="126"/>
      <c r="X9" s="126"/>
      <c r="Y9" s="126"/>
      <c r="Z9" s="126"/>
      <c r="AA9" s="126"/>
      <c r="AB9" s="126"/>
      <c r="AC9" s="126"/>
      <c r="AD9" s="126"/>
      <c r="AE9" s="126"/>
      <c r="AF9" s="126"/>
      <c r="AG9" s="127" t="str" cm="1">
        <f t="array" ref="AG9">IF(OR(AND(T13:T37=""),NOT($V$4="Eine Vorlage zur Zielwertüberwachung")),"",ROUND(AVERAGE(T13:T37),IF(T12="0 Komastellen",0,IF(T12="1 Komastelle",1,IF(T12="2 Komastellen",2,IF(T12="3 Komastellen",3,1))))))</f>
        <v/>
      </c>
      <c r="AH9" s="127"/>
      <c r="AI9" s="127"/>
      <c r="AK9" s="62" t="str">
        <f>IF($V$4="Eine Vorlage zur Zielwertüberwachung","Verwendeter ZW =","")</f>
        <v/>
      </c>
      <c r="AL9" s="125" t="s">
        <v>36</v>
      </c>
      <c r="AM9" s="125"/>
      <c r="AN9" s="126" t="str">
        <f>IF(AND($V$4="Eine Vorlage zur Zielwertüberwachung",NOT(AY9="")),"errechneter Mittelwert:","")</f>
        <v/>
      </c>
      <c r="AO9" s="126"/>
      <c r="AP9" s="126"/>
      <c r="AQ9" s="126"/>
      <c r="AR9" s="126"/>
      <c r="AS9" s="126"/>
      <c r="AT9" s="126"/>
      <c r="AU9" s="126"/>
      <c r="AV9" s="126"/>
      <c r="AW9" s="126"/>
      <c r="AX9" s="126"/>
      <c r="AY9" s="127" t="str" cm="1">
        <f t="array" ref="AY9">IF(OR(AND(AL13:AL37=""),NOT($V$4="Eine Vorlage zur Zielwertüberwachung")),"",ROUND(AVERAGE(AL13:AL37),IF(AL12="0 Komastellen",0,IF(AL12="1 Komastelle",1,IF(AL12="2 Komastellen",2,IF(AL12="3 Komastellen",3,1))))))</f>
        <v/>
      </c>
      <c r="AZ9" s="127"/>
      <c r="BA9" s="127"/>
    </row>
    <row r="10" spans="1:55" s="22" customFormat="1" x14ac:dyDescent="0.2">
      <c r="A10" s="48" t="s">
        <v>1</v>
      </c>
      <c r="B10" s="42" t="str">
        <f>O7</f>
        <v>ng/ml</v>
      </c>
      <c r="C10" s="43"/>
      <c r="D10" s="139" t="s">
        <v>2</v>
      </c>
      <c r="E10" s="173"/>
      <c r="F10" s="139" t="s">
        <v>3</v>
      </c>
      <c r="G10" s="173"/>
      <c r="H10" s="139" t="s">
        <v>4</v>
      </c>
      <c r="I10" s="173"/>
      <c r="J10" s="138" t="str">
        <f>IF(AND($V$4="Eine Vorlage zur Zielwertüberwachung",B9="errechneter Mw"),"Mw","Zw")</f>
        <v>Zw</v>
      </c>
      <c r="K10" s="173"/>
      <c r="L10" s="138" t="s">
        <v>5</v>
      </c>
      <c r="M10" s="135"/>
      <c r="N10" s="139" t="s">
        <v>6</v>
      </c>
      <c r="O10" s="135"/>
      <c r="P10" s="134" t="s">
        <v>7</v>
      </c>
      <c r="Q10" s="135"/>
      <c r="R10" s="21"/>
      <c r="S10" s="48" t="s">
        <v>1</v>
      </c>
      <c r="T10" s="42" t="str">
        <f>AG7</f>
        <v>ng/ml</v>
      </c>
      <c r="U10" s="43"/>
      <c r="V10" s="139" t="s">
        <v>2</v>
      </c>
      <c r="W10" s="173"/>
      <c r="X10" s="139" t="s">
        <v>3</v>
      </c>
      <c r="Y10" s="173"/>
      <c r="Z10" s="139" t="s">
        <v>4</v>
      </c>
      <c r="AA10" s="173"/>
      <c r="AB10" s="138" t="str">
        <f>IF(AND($V$4="Eine Vorlage zur Zielwertüberwachung",T9="errechneter Mw"),"Mw","Zw")</f>
        <v>Zw</v>
      </c>
      <c r="AC10" s="173"/>
      <c r="AD10" s="138" t="s">
        <v>5</v>
      </c>
      <c r="AE10" s="135"/>
      <c r="AF10" s="139" t="s">
        <v>6</v>
      </c>
      <c r="AG10" s="135"/>
      <c r="AH10" s="134" t="s">
        <v>7</v>
      </c>
      <c r="AI10" s="135"/>
      <c r="AJ10" s="40"/>
      <c r="AK10" s="48" t="s">
        <v>1</v>
      </c>
      <c r="AL10" s="42" t="str">
        <f>AY7</f>
        <v>Einheit</v>
      </c>
      <c r="AM10" s="43"/>
      <c r="AN10" s="139" t="s">
        <v>2</v>
      </c>
      <c r="AO10" s="173"/>
      <c r="AP10" s="139" t="s">
        <v>3</v>
      </c>
      <c r="AQ10" s="173"/>
      <c r="AR10" s="139" t="s">
        <v>4</v>
      </c>
      <c r="AS10" s="173"/>
      <c r="AT10" s="138" t="str">
        <f>IF(AND($V$4="Eine Vorlage zur Zielwertüberwachung",AL9="errechneter Mw"),"Mw","Zw")</f>
        <v>Zw</v>
      </c>
      <c r="AU10" s="173"/>
      <c r="AV10" s="138" t="s">
        <v>5</v>
      </c>
      <c r="AW10" s="135"/>
      <c r="AX10" s="139" t="s">
        <v>6</v>
      </c>
      <c r="AY10" s="135"/>
      <c r="AZ10" s="134" t="s">
        <v>7</v>
      </c>
      <c r="BA10" s="135"/>
      <c r="BC10" s="16"/>
    </row>
    <row r="11" spans="1:55" s="22" customFormat="1" x14ac:dyDescent="0.2">
      <c r="A11" s="44" t="s">
        <v>10</v>
      </c>
      <c r="B11" s="47" t="s">
        <v>28</v>
      </c>
      <c r="C11" s="43"/>
      <c r="D11" s="14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1.19</v>
      </c>
      <c r="E11" s="137"/>
      <c r="F11" s="13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1.29</v>
      </c>
      <c r="G11" s="137"/>
      <c r="H11" s="17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v>
      </c>
      <c r="I11" s="172"/>
      <c r="J11" s="17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1.5</v>
      </c>
      <c r="K11" s="172"/>
      <c r="L11" s="17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1.6</v>
      </c>
      <c r="M11" s="172"/>
      <c r="N11" s="13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1.71</v>
      </c>
      <c r="O11" s="137"/>
      <c r="P11" s="13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1.81</v>
      </c>
      <c r="Q11" s="137"/>
      <c r="R11" s="41"/>
      <c r="S11" s="44" t="s">
        <v>10</v>
      </c>
      <c r="T11" s="47" t="s">
        <v>28</v>
      </c>
      <c r="U11" s="43"/>
      <c r="V11" s="14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7.27</v>
      </c>
      <c r="W11" s="137"/>
      <c r="X11" s="13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7.92</v>
      </c>
      <c r="Y11" s="137"/>
      <c r="Z11" s="13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8.56</v>
      </c>
      <c r="AA11" s="137"/>
      <c r="AB11" s="171"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9.1999999999999993</v>
      </c>
      <c r="AC11" s="172"/>
      <c r="AD11" s="13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9.84</v>
      </c>
      <c r="AE11" s="137"/>
      <c r="AF11" s="13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10.48</v>
      </c>
      <c r="AG11" s="137"/>
      <c r="AH11" s="13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11.13</v>
      </c>
      <c r="AI11" s="137"/>
      <c r="AJ11" s="40"/>
      <c r="AK11" s="44" t="s">
        <v>10</v>
      </c>
      <c r="AL11" s="47" t="s">
        <v>28</v>
      </c>
      <c r="AM11" s="43"/>
      <c r="AN11" s="14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7"/>
      <c r="AP11" s="136"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7"/>
      <c r="AR11" s="136"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7"/>
      <c r="AT11" s="140"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7"/>
      <c r="AV11" s="136"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7"/>
      <c r="AX11" s="136"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7"/>
      <c r="AZ11" s="136"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7"/>
      <c r="BC11" s="16"/>
    </row>
    <row r="12" spans="1:55" ht="14.25" customHeight="1" x14ac:dyDescent="0.2">
      <c r="A12" s="51" t="str">
        <f>IF(AND(NOT($V$4=""),OR(B12="",B12="Auswahl")),"Runden auf:","")</f>
        <v/>
      </c>
      <c r="B12" s="19" t="s">
        <v>41</v>
      </c>
      <c r="D12" s="24"/>
      <c r="E12" s="25"/>
      <c r="F12" s="24"/>
      <c r="G12" s="25"/>
      <c r="H12" s="24"/>
      <c r="I12" s="25"/>
      <c r="J12" s="24"/>
      <c r="K12" s="25"/>
      <c r="L12" s="24"/>
      <c r="M12" s="25"/>
      <c r="N12" s="24"/>
      <c r="O12" s="25"/>
      <c r="P12" s="24"/>
      <c r="Q12" s="25"/>
      <c r="R12" s="26"/>
      <c r="S12" s="51" t="str">
        <f>IF(AND(NOT($V$4=""),OR(T12="",T12="Auswahl")),"Runden auf:","")</f>
        <v/>
      </c>
      <c r="T12" s="19" t="s">
        <v>41</v>
      </c>
      <c r="V12" s="24"/>
      <c r="W12" s="25"/>
      <c r="X12" s="24"/>
      <c r="Y12" s="25"/>
      <c r="Z12" s="24"/>
      <c r="AA12" s="25"/>
      <c r="AB12" s="24"/>
      <c r="AC12" s="25"/>
      <c r="AD12" s="24"/>
      <c r="AE12" s="25"/>
      <c r="AF12" s="24"/>
      <c r="AG12" s="25"/>
      <c r="AH12" s="24"/>
      <c r="AI12" s="25"/>
      <c r="AK12" s="51" t="str">
        <f>IF(AND(NOT($V$4=""),OR(AL12="",AL12="Auswahl")),"Runden auf:","")</f>
        <v>Runden auf:</v>
      </c>
      <c r="AL12" s="19" t="s">
        <v>36</v>
      </c>
      <c r="AN12" s="24"/>
      <c r="AO12" s="25"/>
      <c r="AP12" s="24"/>
      <c r="AQ12" s="25"/>
      <c r="AR12" s="24"/>
      <c r="AS12" s="25"/>
      <c r="AT12" s="24"/>
      <c r="AU12" s="25"/>
      <c r="AV12" s="24"/>
      <c r="AW12" s="25"/>
      <c r="AX12" s="24"/>
      <c r="AY12" s="25"/>
      <c r="AZ12" s="24"/>
      <c r="BA12" s="25"/>
    </row>
    <row r="13" spans="1:55" ht="19.5" customHeight="1" x14ac:dyDescent="0.2">
      <c r="A13" s="63"/>
      <c r="B13" s="64"/>
      <c r="D13" s="28"/>
      <c r="E13" s="35"/>
      <c r="F13" s="50"/>
      <c r="G13" s="23"/>
      <c r="H13" s="50"/>
      <c r="I13" s="23"/>
      <c r="J13" s="50"/>
      <c r="K13" s="23"/>
      <c r="L13" s="23"/>
      <c r="M13" s="35"/>
      <c r="N13" s="50"/>
      <c r="O13" s="23"/>
      <c r="P13" s="50"/>
      <c r="Q13" s="31"/>
      <c r="R13" s="26"/>
      <c r="S13" s="63"/>
      <c r="T13" s="64"/>
      <c r="V13" s="28"/>
      <c r="W13" s="35"/>
      <c r="X13" s="50"/>
      <c r="Y13" s="23"/>
      <c r="Z13" s="50"/>
      <c r="AA13" s="23"/>
      <c r="AB13" s="50"/>
      <c r="AC13" s="23"/>
      <c r="AD13" s="23"/>
      <c r="AE13" s="35"/>
      <c r="AF13" s="50"/>
      <c r="AG13" s="23"/>
      <c r="AH13" s="50"/>
      <c r="AI13" s="31"/>
      <c r="AK13" s="63"/>
      <c r="AL13" s="64"/>
      <c r="AN13" s="28"/>
      <c r="AO13" s="35"/>
      <c r="AP13" s="50"/>
      <c r="AQ13" s="23"/>
      <c r="AR13" s="50"/>
      <c r="AS13" s="23"/>
      <c r="AT13" s="50"/>
      <c r="AU13" s="23"/>
      <c r="AV13" s="23"/>
      <c r="AW13" s="35"/>
      <c r="AX13" s="50"/>
      <c r="AY13" s="23"/>
      <c r="AZ13" s="50"/>
      <c r="BA13" s="31"/>
    </row>
    <row r="14" spans="1:55"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row>
    <row r="15" spans="1:55"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row>
    <row r="16" spans="1:55"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row>
    <row r="17" spans="1:55"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row>
    <row r="18" spans="1:55"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53"/>
    </row>
    <row r="19" spans="1:55"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row>
    <row r="20" spans="1:55"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row>
    <row r="21" spans="1:55"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row>
    <row r="22" spans="1:55"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row>
    <row r="23" spans="1:55"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row>
    <row r="24" spans="1:55"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row>
    <row r="25" spans="1:55"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row>
    <row r="26" spans="1:55"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row>
    <row r="27" spans="1:55"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row>
    <row r="28" spans="1:55"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row>
    <row r="29" spans="1:55"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row>
    <row r="30" spans="1:55"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row>
    <row r="31" spans="1:55"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row>
    <row r="32" spans="1:55"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row>
    <row r="33" spans="1:54"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row>
    <row r="34" spans="1:54"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row>
    <row r="35" spans="1:54"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row>
    <row r="36" spans="1:54"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row>
    <row r="37" spans="1:54"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row>
    <row r="38" spans="1:54"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mTLhrs7G5rVBkI1IDwVIgFiK74jmbIEt3RDXo0XUaIk5gOK1CpL3aWJ0dC1KoO+86LBQ2VuLeYhnP2SWztuGtQ==" saltValue="Dn3IuhHtk6InHBkkEycMvw==" spinCount="100000" sheet="1" objects="1" scenarios="1"/>
  <mergeCells count="97">
    <mergeCell ref="AF10:AG10"/>
    <mergeCell ref="AH10:AI10"/>
    <mergeCell ref="AF11:AG11"/>
    <mergeCell ref="AH11:AI11"/>
    <mergeCell ref="AT10:AU10"/>
    <mergeCell ref="AT11:AU11"/>
    <mergeCell ref="AP11:AQ11"/>
    <mergeCell ref="AN10:AO10"/>
    <mergeCell ref="AP10:AQ10"/>
    <mergeCell ref="AR10:AS10"/>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B11:AC11"/>
    <mergeCell ref="V10:W10"/>
    <mergeCell ref="X10:Y10"/>
    <mergeCell ref="Z10:AA10"/>
    <mergeCell ref="AB10:AC10"/>
    <mergeCell ref="V11:W11"/>
    <mergeCell ref="A1:B2"/>
    <mergeCell ref="C1:AL2"/>
    <mergeCell ref="A3:B3"/>
    <mergeCell ref="C3:Q3"/>
    <mergeCell ref="T3:AE3"/>
    <mergeCell ref="AF3:AJ3"/>
    <mergeCell ref="AK3:AL3"/>
    <mergeCell ref="A5:B6"/>
    <mergeCell ref="S5:T6"/>
    <mergeCell ref="V5:AE5"/>
    <mergeCell ref="V6:AE6"/>
    <mergeCell ref="V4:AK4"/>
    <mergeCell ref="A4:U4"/>
    <mergeCell ref="N5:Q5"/>
    <mergeCell ref="N6:Q6"/>
    <mergeCell ref="D5:M5"/>
    <mergeCell ref="D6:M6"/>
    <mergeCell ref="AF5:AI5"/>
    <mergeCell ref="AF6:AI6"/>
    <mergeCell ref="AK5:AL6"/>
    <mergeCell ref="O7:Q7"/>
    <mergeCell ref="AG7:AI7"/>
    <mergeCell ref="D7:K7"/>
    <mergeCell ref="D8:K8"/>
    <mergeCell ref="L8:N8"/>
    <mergeCell ref="V7:AC7"/>
    <mergeCell ref="V8:AC8"/>
    <mergeCell ref="AD8:AF8"/>
    <mergeCell ref="AD11:AE11"/>
    <mergeCell ref="AV10:AW10"/>
    <mergeCell ref="AX10:AY10"/>
    <mergeCell ref="AN11:AO11"/>
    <mergeCell ref="AN5:AW5"/>
    <mergeCell ref="AN6:AW6"/>
    <mergeCell ref="AN7:AU7"/>
    <mergeCell ref="AN8:AU8"/>
    <mergeCell ref="AV8:AX8"/>
    <mergeCell ref="AX5:BA5"/>
    <mergeCell ref="AX6:BA6"/>
    <mergeCell ref="AY7:BA7"/>
    <mergeCell ref="AY8:BA8"/>
    <mergeCell ref="AD7:AF7"/>
    <mergeCell ref="AG8:AI8"/>
    <mergeCell ref="AD10:AE10"/>
    <mergeCell ref="AZ10:BA10"/>
    <mergeCell ref="AR11:AS11"/>
    <mergeCell ref="AV11:AW11"/>
    <mergeCell ref="AX11:AY11"/>
    <mergeCell ref="AZ11:BA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224">
    <cfRule type="expression" dxfId="111" priority="959">
      <formula>$V$4=""</formula>
    </cfRule>
  </conditionalFormatting>
  <conditionalFormatting sqref="A5:BB38">
    <cfRule type="expression" dxfId="110" priority="990">
      <formula>$V$4=""</formula>
    </cfRule>
  </conditionalFormatting>
  <conditionalFormatting sqref="A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Q3:AU3">
    <cfRule type="expression" dxfId="34" priority="1881">
      <formula>AQ3="dd.mm.yyyy"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73" fitToHeight="0" orientation="landscape" r:id="rId1"/>
  <headerFooter>
    <oddFooter xml:space="preserve">&amp;L© PMC, 19.07.2024 &amp;CSeite &amp;P/&amp;N&amp;RPolymed.ch/Downloads/Labor/AFIAS           </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A16" sqref="A16"/>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8" t="str">
        <f>Dokumentationshilfe!C1</f>
        <v>AFIAS</v>
      </c>
      <c r="C2" s="179"/>
      <c r="D2" s="179"/>
      <c r="E2" s="179"/>
      <c r="F2" s="179"/>
      <c r="G2" s="180"/>
    </row>
    <row r="3" spans="2:7" x14ac:dyDescent="0.2">
      <c r="B3" s="181"/>
      <c r="C3" s="182"/>
      <c r="D3" s="182"/>
      <c r="E3" s="182"/>
      <c r="F3" s="182"/>
      <c r="G3" s="183"/>
    </row>
    <row r="4" spans="2:7" x14ac:dyDescent="0.2">
      <c r="B4" s="181"/>
      <c r="C4" s="182"/>
      <c r="D4" s="182"/>
      <c r="E4" s="182"/>
      <c r="F4" s="182"/>
      <c r="G4" s="183"/>
    </row>
    <row r="5" spans="2:7" ht="18.75" thickBot="1" x14ac:dyDescent="0.3">
      <c r="B5" s="184" t="str">
        <f>Dokumentationshilfe!C3</f>
        <v>Tumormarker Control</v>
      </c>
      <c r="C5" s="185"/>
      <c r="D5" s="186" t="str">
        <f>CONCATENATE(Dokumentationshilfe!S3,Dokumentationshilfe!T3)</f>
        <v>Lot: TMCOUB21</v>
      </c>
      <c r="E5" s="186"/>
      <c r="F5" s="187" t="str">
        <f>CONCATENATE(Dokumentationshilfe!AF3,TEXT(Dokumentationshilfe!AK3,"TT.MM.JJJJ"))</f>
        <v>Verfall: 01.02.2025</v>
      </c>
      <c r="G5" s="188"/>
    </row>
    <row r="6" spans="2:7" ht="13.5" thickBot="1" x14ac:dyDescent="0.25"/>
    <row r="7" spans="2:7" ht="17.25" thickBot="1" x14ac:dyDescent="0.3">
      <c r="B7" s="67" t="s">
        <v>51</v>
      </c>
      <c r="C7" s="68" t="s">
        <v>214</v>
      </c>
      <c r="D7" s="189" t="s">
        <v>215</v>
      </c>
      <c r="E7" s="189"/>
      <c r="F7" s="189"/>
      <c r="G7" s="67" t="s">
        <v>1</v>
      </c>
    </row>
    <row r="8" spans="2:7" ht="15.75" thickBot="1" x14ac:dyDescent="0.25">
      <c r="B8" s="69" t="str">
        <f>Dokumentationshilfe!A5</f>
        <v>PSA</v>
      </c>
      <c r="C8" s="70">
        <f>Dokumentationshilfe!J11</f>
        <v>1.5</v>
      </c>
      <c r="D8" s="176" t="str">
        <f>CONCATENATE(Dokumentationshilfe!D11," - ",Dokumentationshilfe!P11)</f>
        <v>1.19 - 1.81</v>
      </c>
      <c r="E8" s="176"/>
      <c r="F8" s="176"/>
      <c r="G8" s="69" t="str">
        <f>Dokumentationshilfe!O7</f>
        <v>ng/ml</v>
      </c>
    </row>
    <row r="9" spans="2:7" ht="15.75" thickBot="1" x14ac:dyDescent="0.25">
      <c r="B9" s="69" t="str">
        <f>Dokumentationshilfe!S5</f>
        <v>PSA</v>
      </c>
      <c r="C9" s="70">
        <f>Dokumentationshilfe!AB11</f>
        <v>9.1999999999999993</v>
      </c>
      <c r="D9" s="176" t="str">
        <f>CONCATENATE(Dokumentationshilfe!V11," - ",Dokumentationshilfe!AH11)</f>
        <v>7.27 - 11.13</v>
      </c>
      <c r="E9" s="176"/>
      <c r="F9" s="176"/>
      <c r="G9" s="69" t="str">
        <f>Dokumentationshilfe!AG7</f>
        <v>ng/ml</v>
      </c>
    </row>
    <row r="10" spans="2:7" ht="15.75" thickBot="1" x14ac:dyDescent="0.25">
      <c r="B10" s="69" t="str">
        <f>Dokumentationshilfe!AK5</f>
        <v>Test</v>
      </c>
      <c r="C10" s="70" t="str">
        <f>Dokumentationshilfe!AT11</f>
        <v/>
      </c>
      <c r="D10" s="176" t="str">
        <f>CONCATENATE(Dokumentationshilfe!AN11," - ",Dokumentationshilfe!AZ11)</f>
        <v xml:space="preserve"> - </v>
      </c>
      <c r="E10" s="176"/>
      <c r="F10" s="176"/>
      <c r="G10" s="69" t="str">
        <f>Dokumentationshilfe!AY7</f>
        <v>Einheit</v>
      </c>
    </row>
    <row r="11" spans="2:7" ht="15" x14ac:dyDescent="0.2">
      <c r="B11" s="71"/>
      <c r="C11" s="72"/>
      <c r="D11" s="177"/>
      <c r="E11" s="177"/>
      <c r="F11" s="177"/>
      <c r="G11" s="71"/>
    </row>
    <row r="12" spans="2:7" ht="15" x14ac:dyDescent="0.2">
      <c r="B12" s="73"/>
      <c r="C12" s="74"/>
      <c r="D12" s="175"/>
      <c r="E12" s="175"/>
      <c r="F12" s="175"/>
      <c r="G12" s="73"/>
    </row>
    <row r="13" spans="2:7" ht="15" x14ac:dyDescent="0.2">
      <c r="B13" s="73"/>
      <c r="C13" s="74"/>
      <c r="D13" s="175"/>
      <c r="E13" s="175"/>
      <c r="F13" s="175"/>
      <c r="G13" s="73"/>
    </row>
    <row r="14" spans="2:7" ht="15" x14ac:dyDescent="0.2">
      <c r="B14" s="73"/>
      <c r="C14" s="74"/>
      <c r="D14" s="175"/>
      <c r="E14" s="175"/>
      <c r="F14" s="175"/>
      <c r="G14" s="73"/>
    </row>
    <row r="15" spans="2:7" ht="15" x14ac:dyDescent="0.2">
      <c r="B15" s="73"/>
      <c r="C15" s="74"/>
      <c r="D15" s="175"/>
      <c r="E15" s="175"/>
      <c r="F15" s="175"/>
      <c r="G15" s="73"/>
    </row>
    <row r="16" spans="2:7" ht="15" x14ac:dyDescent="0.2">
      <c r="B16" s="73"/>
      <c r="C16" s="74"/>
      <c r="D16" s="175"/>
      <c r="E16" s="175"/>
      <c r="F16" s="175"/>
      <c r="G16" s="73"/>
    </row>
  </sheetData>
  <sheetProtection algorithmName="SHA-512" hashValue="erR+GGZ9OrcqjOBqp6t0k9BomUFdvk6yJbQF1Yj25NKrW170ifk3g1f1mydEVVSWyHHpdzyrBxGYxzWcSeuqGQ==" saltValue="XoHNovmEscCulwOB7xjvcQ=="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C21" sqref="C21"/>
    </sheetView>
  </sheetViews>
  <sheetFormatPr baseColWidth="10" defaultRowHeight="12.75" x14ac:dyDescent="0.2"/>
  <cols>
    <col min="1" max="1" width="2" style="88" customWidth="1"/>
    <col min="2" max="2" width="14.42578125" style="88" customWidth="1"/>
    <col min="3" max="3" width="12" style="88" customWidth="1"/>
    <col min="4" max="4" width="13.140625" style="88" customWidth="1"/>
    <col min="5" max="5" width="25.42578125" style="88" customWidth="1"/>
    <col min="6" max="6" width="27.140625" style="88" customWidth="1"/>
    <col min="7" max="7" width="23.7109375" style="88" bestFit="1" customWidth="1"/>
    <col min="8" max="8" width="4.140625" style="88" customWidth="1"/>
    <col min="9" max="9" width="13.140625" style="88" customWidth="1"/>
    <col min="10" max="10" width="26.28515625" style="88" bestFit="1" customWidth="1"/>
    <col min="11" max="11" width="17.5703125" style="88" bestFit="1" customWidth="1"/>
    <col min="12" max="12" width="21" style="88" bestFit="1" customWidth="1"/>
    <col min="13" max="13" width="23.140625" style="88" bestFit="1" customWidth="1"/>
    <col min="14" max="16384" width="11.42578125" style="88"/>
  </cols>
  <sheetData>
    <row r="1" spans="2:13" ht="9" customHeight="1" thickBot="1" x14ac:dyDescent="0.25"/>
    <row r="2" spans="2:13" ht="16.5" customHeight="1" thickTop="1" thickBot="1" x14ac:dyDescent="0.3">
      <c r="B2" s="190" t="s">
        <v>257</v>
      </c>
      <c r="C2" s="191"/>
      <c r="D2" s="191"/>
      <c r="E2" s="191"/>
      <c r="F2" s="191"/>
      <c r="G2" s="192"/>
      <c r="I2" s="190" t="s">
        <v>242</v>
      </c>
      <c r="J2" s="191"/>
      <c r="K2" s="191"/>
      <c r="L2" s="191"/>
      <c r="M2" s="192"/>
    </row>
    <row r="3" spans="2:13" ht="16.5" customHeight="1" thickBot="1" x14ac:dyDescent="0.25">
      <c r="B3" s="89"/>
      <c r="C3" s="90"/>
      <c r="D3" s="90"/>
      <c r="E3" s="90"/>
      <c r="F3" s="90"/>
      <c r="G3" s="91"/>
      <c r="I3" s="89"/>
      <c r="J3" s="90"/>
      <c r="K3" s="90"/>
      <c r="L3" s="90"/>
      <c r="M3" s="91"/>
    </row>
    <row r="4" spans="2:13" ht="16.5" customHeight="1" thickBot="1" x14ac:dyDescent="0.25">
      <c r="B4" s="92" t="s">
        <v>51</v>
      </c>
      <c r="C4" s="93" t="s">
        <v>219</v>
      </c>
      <c r="D4" s="93" t="s">
        <v>220</v>
      </c>
      <c r="E4" s="93" t="s">
        <v>221</v>
      </c>
      <c r="F4" s="93" t="s">
        <v>222</v>
      </c>
      <c r="G4" s="94" t="s">
        <v>224</v>
      </c>
      <c r="I4" s="193" t="s">
        <v>248</v>
      </c>
      <c r="J4" s="194"/>
      <c r="K4" s="194"/>
      <c r="L4" s="194"/>
      <c r="M4" s="195"/>
    </row>
    <row r="5" spans="2:13" ht="16.5" customHeight="1" thickBot="1" x14ac:dyDescent="0.25">
      <c r="B5" s="80"/>
      <c r="C5" s="81"/>
      <c r="D5" s="81"/>
      <c r="E5" s="87" t="str">
        <f>IF(OR(C5="",D5=""),"",ABS(C5-D5))</f>
        <v/>
      </c>
      <c r="F5" s="87"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9"/>
      <c r="I5" s="95" t="s">
        <v>51</v>
      </c>
      <c r="J5" s="96" t="s">
        <v>243</v>
      </c>
      <c r="K5" s="97" t="s">
        <v>244</v>
      </c>
      <c r="L5" s="97" t="s">
        <v>245</v>
      </c>
      <c r="M5" s="98" t="s">
        <v>246</v>
      </c>
    </row>
    <row r="6" spans="2:13" ht="16.5" customHeight="1" x14ac:dyDescent="0.2">
      <c r="B6" s="99"/>
      <c r="C6" s="100"/>
      <c r="D6" s="100"/>
      <c r="E6" s="100"/>
      <c r="F6" s="100"/>
      <c r="G6" s="101"/>
      <c r="I6" s="121" t="str">
        <f>Dokumentationshilfe!A5</f>
        <v>PSA</v>
      </c>
      <c r="J6" s="85"/>
      <c r="K6" s="85"/>
      <c r="L6" s="108">
        <f>Dokumentationshilfe!J11</f>
        <v>1.5</v>
      </c>
      <c r="M6" s="109"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223</v>
      </c>
      <c r="C7" s="200" t="str">
        <f>IF(OR(F5="VK manuell eingeben",F5="Parameter eingeben"),"",IF(OR(F5=0,F5=""),"",IF(AND(E5="",F5&lt;&gt;"",F5&lt;&gt;0),_xlfn.CONCAT(Hilfstabelle!Q39,MAX(C5,D5)-F5,Hilfstabelle!Q40,MAX(C5,D5)+F5,Hilfstabelle!Q41),IF(E5&lt;F5,Hilfstabelle!Q43,IF(E5&gt;F5,Hilfstabelle!Q44,"")))))</f>
        <v/>
      </c>
      <c r="D7" s="200"/>
      <c r="E7" s="200"/>
      <c r="F7" s="200"/>
      <c r="G7" s="201"/>
      <c r="I7" s="121" t="str">
        <f>Dokumentationshilfe!S5</f>
        <v>PSA</v>
      </c>
      <c r="J7" s="85"/>
      <c r="K7" s="85"/>
      <c r="L7" s="108">
        <f>Dokumentationshilfe!AB11</f>
        <v>9.1999999999999993</v>
      </c>
      <c r="M7" s="109"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9"/>
      <c r="C8" s="202"/>
      <c r="D8" s="202"/>
      <c r="E8" s="202"/>
      <c r="F8" s="202"/>
      <c r="G8" s="203"/>
      <c r="I8" s="122" t="str">
        <f>Dokumentationshilfe!AK5</f>
        <v>Test</v>
      </c>
      <c r="J8" s="86"/>
      <c r="K8" s="86"/>
      <c r="L8" s="110" t="str">
        <f>Dokumentationshilfe!AT11</f>
        <v/>
      </c>
      <c r="M8" s="111" t="str">
        <f t="shared" si="0"/>
        <v>Analysesystem wählen</v>
      </c>
    </row>
    <row r="9" spans="2:13" ht="16.5" customHeight="1" thickTop="1" thickBot="1" x14ac:dyDescent="0.25">
      <c r="B9" s="103"/>
      <c r="C9" s="204"/>
      <c r="D9" s="204"/>
      <c r="E9" s="204"/>
      <c r="F9" s="204"/>
      <c r="G9" s="205"/>
    </row>
    <row r="10" spans="2:13" ht="16.5" customHeight="1" thickTop="1" x14ac:dyDescent="0.2"/>
    <row r="11" spans="2:13" ht="16.5" customHeight="1" thickBot="1" x14ac:dyDescent="0.25"/>
    <row r="12" spans="2:13" ht="16.5" customHeight="1" thickTop="1" thickBot="1" x14ac:dyDescent="0.3">
      <c r="B12" s="206" t="s">
        <v>226</v>
      </c>
      <c r="C12" s="207"/>
      <c r="D12" s="207"/>
      <c r="E12" s="207"/>
      <c r="F12" s="207"/>
      <c r="G12" s="208"/>
    </row>
    <row r="13" spans="2:13" ht="16.5" customHeight="1" thickBot="1" x14ac:dyDescent="0.25">
      <c r="B13" s="99"/>
      <c r="C13" s="100"/>
      <c r="D13" s="100"/>
      <c r="E13" s="100"/>
      <c r="F13" s="100"/>
      <c r="G13" s="101"/>
    </row>
    <row r="14" spans="2:13" ht="16.5" customHeight="1" x14ac:dyDescent="0.2">
      <c r="B14" s="104" t="s">
        <v>238</v>
      </c>
      <c r="C14" s="209" t="s">
        <v>240</v>
      </c>
      <c r="D14" s="209"/>
      <c r="E14" s="105" t="s">
        <v>249</v>
      </c>
      <c r="F14" s="106" t="s">
        <v>239</v>
      </c>
      <c r="G14" s="107"/>
    </row>
    <row r="15" spans="2:13" ht="16.5" customHeight="1" thickBot="1" x14ac:dyDescent="0.25">
      <c r="B15" s="82"/>
      <c r="C15" s="210"/>
      <c r="D15" s="210"/>
      <c r="E15" s="83"/>
      <c r="F15" s="123" t="str">
        <f t="array" ref="F15">IF(OR(B15="",AND(B15&lt;&gt;"",OR(C15="",E15=""))),"",IFERROR(INDEX(Hilfstabelle!AD8:AD500, MATCH(1, (Hilfstabelle!AB8:AB500=C15) * (Hilfstabelle!AC8:AC500=E15), 0)) * B15,""))</f>
        <v/>
      </c>
      <c r="G15" s="112" t="str">
        <f>IF(E15="","",E15)</f>
        <v/>
      </c>
    </row>
    <row r="16" spans="2:13" ht="16.5" customHeight="1" thickTop="1" x14ac:dyDescent="0.2"/>
    <row r="17" spans="2:7" ht="16.5" customHeight="1" thickBot="1" x14ac:dyDescent="0.25"/>
    <row r="18" spans="2:7" ht="16.5" customHeight="1" thickTop="1" thickBot="1" x14ac:dyDescent="0.3">
      <c r="B18" s="190" t="s">
        <v>258</v>
      </c>
      <c r="C18" s="191"/>
      <c r="D18" s="191"/>
      <c r="E18" s="191"/>
      <c r="F18" s="191"/>
      <c r="G18" s="192"/>
    </row>
    <row r="19" spans="2:7" ht="16.5" customHeight="1" thickBot="1" x14ac:dyDescent="0.25">
      <c r="B19" s="89"/>
      <c r="C19" s="90"/>
      <c r="D19" s="90"/>
      <c r="E19" s="90"/>
      <c r="F19" s="90"/>
      <c r="G19" s="91"/>
    </row>
    <row r="20" spans="2:7" ht="16.5" customHeight="1" x14ac:dyDescent="0.2">
      <c r="B20" s="211" t="s">
        <v>259</v>
      </c>
      <c r="C20" s="212"/>
      <c r="D20" s="213" t="str">
        <f>CONCATENATE("Mittelwert der Messwerte von ",C21," (MW):")</f>
        <v>Mittelwert der Messwerte von Auswahl (MW):</v>
      </c>
      <c r="E20" s="214"/>
      <c r="F20" s="214"/>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14"/>
      <c r="C21" s="120" t="s">
        <v>36</v>
      </c>
      <c r="D21" s="196" t="str">
        <f>CONCATENATE("Variationskoeffiezient der Messwerte von ",C21," (VK):")</f>
        <v>Variationskoeffiezient der Messwerte von Auswahl (VK):</v>
      </c>
      <c r="E21" s="197"/>
      <c r="F21" s="197"/>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9"/>
      <c r="C22" s="100"/>
      <c r="D22" s="196" t="str">
        <f>CONCATENATE("Standardabweichung der Messwerte von ",C21," (s):")</f>
        <v>Standardabweichung der Messwerte von Auswahl (s):</v>
      </c>
      <c r="E22" s="197"/>
      <c r="F22" s="197"/>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9"/>
      <c r="C23" s="100"/>
      <c r="D23" s="196" t="str">
        <f>CONCATENATE("Maximale absolute Spannweite der Messwerte von ",C21,":")</f>
        <v>Maximale absolute Spannweite der Messwerte von Auswahl:</v>
      </c>
      <c r="E23" s="197"/>
      <c r="F23" s="197"/>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9"/>
      <c r="C24" s="100"/>
      <c r="D24" s="196" t="str">
        <f>CONCATENATE("Maximale relative Spannweite der Messwerte von ",C21," in s:")</f>
        <v>Maximale relative Spannweite der Messwerte von Auswahl in s:</v>
      </c>
      <c r="E24" s="197"/>
      <c r="F24" s="197"/>
      <c r="G24" s="117" t="str">
        <f>IF(OR(C21="Auswahl",C21=""),"Parameter auswählen",IFERROR(_xlfn.TEXTJOIN( ,FALSE,ROUND(G23/G22,2)," s"),"0"))</f>
        <v>Parameter auswählen</v>
      </c>
    </row>
    <row r="25" spans="2:7" ht="16.5" customHeight="1" x14ac:dyDescent="0.2">
      <c r="B25" s="99"/>
      <c r="C25" s="100"/>
      <c r="D25" s="196" t="str">
        <f>CONCATENATE("max. rel. Spannweite der Messwerte von ",C21," in s (s gemäss Qualab):")</f>
        <v>max. rel. Spannweite der Messwerte von Auswahl in s (s gemäss Qualab):</v>
      </c>
      <c r="E25" s="197"/>
      <c r="F25" s="197"/>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103"/>
      <c r="C26" s="113"/>
      <c r="D26" s="198" t="str">
        <f>CONCATENATE("Anzahl Messungen des Parameter ",C21,":")</f>
        <v>Anzahl Messungen des Parameter Auswahl:</v>
      </c>
      <c r="E26" s="199"/>
      <c r="F26" s="199"/>
      <c r="G26" s="118"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8" customFormat="1" ht="16.5" customHeight="1" x14ac:dyDescent="0.2"/>
    <row r="50" s="88" customFormat="1" ht="16.5" customHeight="1" x14ac:dyDescent="0.2"/>
    <row r="51" s="88" customFormat="1" ht="16.5" customHeight="1" x14ac:dyDescent="0.2"/>
    <row r="52" s="88" customFormat="1" ht="16.5" customHeight="1" x14ac:dyDescent="0.2"/>
    <row r="53" s="88" customFormat="1" ht="16.5" customHeight="1" x14ac:dyDescent="0.2"/>
    <row r="54" s="88" customFormat="1" ht="16.5" customHeight="1" x14ac:dyDescent="0.2"/>
    <row r="55" s="88" customFormat="1" ht="16.5" customHeight="1" x14ac:dyDescent="0.2"/>
    <row r="56" s="88" customFormat="1" ht="16.5" customHeight="1" x14ac:dyDescent="0.2"/>
    <row r="57" s="88" customFormat="1" ht="16.5" customHeight="1" x14ac:dyDescent="0.2"/>
    <row r="58" s="88" customFormat="1" ht="16.5" customHeight="1" x14ac:dyDescent="0.2"/>
    <row r="59" s="88" customFormat="1" ht="16.5" customHeight="1" x14ac:dyDescent="0.2"/>
    <row r="60" s="88" customFormat="1" ht="16.5" customHeight="1" x14ac:dyDescent="0.2"/>
    <row r="61" s="88" customFormat="1" ht="16.5" customHeight="1" x14ac:dyDescent="0.2"/>
    <row r="62" s="88" customFormat="1" ht="16.5" customHeight="1" x14ac:dyDescent="0.2"/>
    <row r="63" s="88" customFormat="1" ht="16.5" customHeight="1" x14ac:dyDescent="0.2"/>
    <row r="64" s="88" customFormat="1" ht="16.5" customHeight="1" x14ac:dyDescent="0.2"/>
    <row r="65" s="88" customFormat="1" ht="16.5" customHeight="1" x14ac:dyDescent="0.2"/>
    <row r="66" s="88" customFormat="1" ht="16.5" customHeight="1" x14ac:dyDescent="0.2"/>
    <row r="67" s="88" customFormat="1" ht="16.5" customHeight="1" x14ac:dyDescent="0.2"/>
    <row r="68" s="88" customFormat="1" ht="16.5" customHeight="1" x14ac:dyDescent="0.2"/>
    <row r="69" s="88" customFormat="1" ht="16.5" customHeight="1" x14ac:dyDescent="0.2"/>
    <row r="70" s="88" customFormat="1" ht="16.5" customHeight="1" x14ac:dyDescent="0.2"/>
    <row r="71" s="88" customFormat="1" ht="16.5" customHeight="1" x14ac:dyDescent="0.2"/>
    <row r="72" s="88" customFormat="1" ht="16.5" customHeight="1" x14ac:dyDescent="0.2"/>
    <row r="73" s="88" customFormat="1" ht="16.5" customHeight="1" x14ac:dyDescent="0.2"/>
    <row r="74" s="88" customFormat="1" ht="16.5" customHeight="1" x14ac:dyDescent="0.2"/>
    <row r="75" s="88" customFormat="1" ht="16.5" customHeight="1" x14ac:dyDescent="0.2"/>
    <row r="76" s="88" customFormat="1" ht="16.5" customHeight="1" x14ac:dyDescent="0.2"/>
    <row r="77" s="88" customFormat="1" ht="16.5" customHeight="1" x14ac:dyDescent="0.2"/>
    <row r="78" s="88" customFormat="1" ht="16.5" customHeight="1" x14ac:dyDescent="0.2"/>
    <row r="79" s="88" customFormat="1" ht="16.5" customHeight="1" x14ac:dyDescent="0.2"/>
    <row r="80" s="88" customFormat="1" ht="16.5" customHeight="1" x14ac:dyDescent="0.2"/>
    <row r="81" s="88" customFormat="1" ht="16.5" customHeight="1" x14ac:dyDescent="0.2"/>
    <row r="82" s="88" customFormat="1" ht="16.5" customHeight="1" x14ac:dyDescent="0.2"/>
    <row r="83" s="88" customFormat="1" ht="16.5" customHeight="1" x14ac:dyDescent="0.2"/>
    <row r="84" s="88" customFormat="1" ht="16.5" customHeight="1" x14ac:dyDescent="0.2"/>
    <row r="85" s="88" customFormat="1" ht="16.5" customHeight="1" x14ac:dyDescent="0.2"/>
    <row r="86" s="88" customFormat="1" ht="16.5" customHeight="1" x14ac:dyDescent="0.2"/>
    <row r="87" s="88" customFormat="1" ht="16.5" customHeight="1" x14ac:dyDescent="0.2"/>
    <row r="88" s="88" customFormat="1" ht="16.5" customHeight="1" x14ac:dyDescent="0.2"/>
    <row r="89" s="88" customFormat="1" ht="16.5" customHeight="1" x14ac:dyDescent="0.2"/>
    <row r="90" s="88" customFormat="1" ht="16.5" customHeight="1" x14ac:dyDescent="0.2"/>
    <row r="91" s="88" customFormat="1" ht="16.5" customHeight="1" x14ac:dyDescent="0.2"/>
    <row r="92" s="88" customFormat="1" ht="16.5" customHeight="1" x14ac:dyDescent="0.2"/>
    <row r="93" s="88" customFormat="1" ht="16.5" customHeight="1" x14ac:dyDescent="0.2"/>
    <row r="94" s="88" customFormat="1" ht="16.5" customHeight="1" x14ac:dyDescent="0.2"/>
    <row r="95" s="88" customFormat="1" ht="16.5" customHeight="1" x14ac:dyDescent="0.2"/>
    <row r="96" s="88" customFormat="1" ht="16.5" customHeight="1" x14ac:dyDescent="0.2"/>
    <row r="97" s="88" customFormat="1" ht="16.5" customHeight="1" x14ac:dyDescent="0.2"/>
    <row r="98" s="88" customFormat="1" ht="16.5" customHeight="1" x14ac:dyDescent="0.2"/>
    <row r="99" s="88" customFormat="1" ht="16.5" customHeight="1" x14ac:dyDescent="0.2"/>
    <row r="100" s="88" customFormat="1" ht="16.5" customHeight="1" x14ac:dyDescent="0.2"/>
    <row r="101" s="88" customFormat="1" ht="16.5" customHeight="1" x14ac:dyDescent="0.2"/>
    <row r="102" s="88" customFormat="1" ht="16.5" customHeight="1" x14ac:dyDescent="0.2"/>
    <row r="103" s="88" customFormat="1" ht="16.5" customHeight="1" x14ac:dyDescent="0.2"/>
    <row r="104" s="88" customFormat="1" ht="16.5" customHeight="1" x14ac:dyDescent="0.2"/>
    <row r="105" s="88" customFormat="1" ht="16.5" customHeight="1" x14ac:dyDescent="0.2"/>
    <row r="106" s="88" customFormat="1" ht="16.5" customHeight="1" x14ac:dyDescent="0.2"/>
    <row r="107" s="88" customFormat="1" ht="16.5" customHeight="1" x14ac:dyDescent="0.2"/>
    <row r="108" s="88" customFormat="1" ht="16.5" customHeight="1" x14ac:dyDescent="0.2"/>
    <row r="109" s="88" customFormat="1" ht="16.5" customHeight="1" x14ac:dyDescent="0.2"/>
    <row r="110" s="88" customFormat="1" ht="16.5" customHeight="1" x14ac:dyDescent="0.2"/>
    <row r="111" s="88" customFormat="1" ht="16.5" customHeight="1" x14ac:dyDescent="0.2"/>
    <row r="112" s="88" customFormat="1" ht="16.5" customHeight="1" x14ac:dyDescent="0.2"/>
    <row r="113" s="88" customFormat="1" ht="16.5" customHeight="1" x14ac:dyDescent="0.2"/>
    <row r="114" s="88" customFormat="1" ht="16.5" customHeight="1" x14ac:dyDescent="0.2"/>
    <row r="115" s="88" customFormat="1" ht="16.5" customHeight="1" x14ac:dyDescent="0.2"/>
    <row r="116" s="88" customFormat="1" ht="16.5" customHeight="1" x14ac:dyDescent="0.2"/>
    <row r="117" s="88" customFormat="1" ht="16.5" customHeight="1" x14ac:dyDescent="0.2"/>
    <row r="118" s="88" customFormat="1" ht="16.5" customHeight="1" x14ac:dyDescent="0.2"/>
    <row r="119" s="88" customFormat="1" ht="16.5" customHeight="1" x14ac:dyDescent="0.2"/>
    <row r="120" s="88" customFormat="1" ht="16.5" customHeight="1" x14ac:dyDescent="0.2"/>
    <row r="121" s="88" customFormat="1" ht="16.5" customHeight="1" x14ac:dyDescent="0.2"/>
    <row r="122" s="88" customFormat="1" ht="15.95" customHeight="1" x14ac:dyDescent="0.2"/>
    <row r="123" s="88" customFormat="1" ht="15.95" customHeight="1" x14ac:dyDescent="0.2"/>
    <row r="124" s="88" customFormat="1" ht="15.95" customHeight="1" x14ac:dyDescent="0.2"/>
    <row r="125" s="88" customFormat="1" ht="15.95" customHeight="1" x14ac:dyDescent="0.2"/>
    <row r="126" s="88" customFormat="1" ht="15.95" customHeight="1" x14ac:dyDescent="0.2"/>
    <row r="127" s="88" customFormat="1" ht="15.95" customHeight="1" x14ac:dyDescent="0.2"/>
    <row r="128" s="88" customFormat="1" ht="15.95" customHeight="1" x14ac:dyDescent="0.2"/>
    <row r="129" s="88" customFormat="1" ht="15.95" customHeight="1" x14ac:dyDescent="0.2"/>
    <row r="130" s="88" customFormat="1" ht="15.95" customHeight="1" x14ac:dyDescent="0.2"/>
    <row r="131" s="88" customFormat="1" ht="15.95" customHeight="1" x14ac:dyDescent="0.2"/>
    <row r="132" s="88" customFormat="1" ht="15.95" customHeight="1" x14ac:dyDescent="0.2"/>
    <row r="133" s="88" customFormat="1" ht="15.95" customHeight="1" x14ac:dyDescent="0.2"/>
    <row r="134" s="88" customFormat="1" ht="15.95" customHeight="1" x14ac:dyDescent="0.2"/>
    <row r="135" s="88" customFormat="1" ht="15.95" customHeight="1" x14ac:dyDescent="0.2"/>
    <row r="136" s="88" customFormat="1" ht="15.95" customHeight="1" x14ac:dyDescent="0.2"/>
    <row r="137" s="88" customFormat="1" ht="15.95" customHeight="1" x14ac:dyDescent="0.2"/>
    <row r="138" s="88" customFormat="1" ht="15.95" customHeight="1" x14ac:dyDescent="0.2"/>
    <row r="139" s="88" customFormat="1" ht="15.95" customHeight="1" x14ac:dyDescent="0.2"/>
    <row r="140" s="88" customFormat="1" ht="15.95" customHeight="1" x14ac:dyDescent="0.2"/>
    <row r="141" s="88" customFormat="1" ht="15.95" customHeight="1" x14ac:dyDescent="0.2"/>
    <row r="142" s="88" customFormat="1" ht="15.95" customHeight="1" x14ac:dyDescent="0.2"/>
    <row r="143" s="88" customFormat="1" ht="15.95" customHeight="1" x14ac:dyDescent="0.2"/>
    <row r="144" s="88" customFormat="1" ht="15.95" customHeight="1" x14ac:dyDescent="0.2"/>
    <row r="145" s="88" customFormat="1" ht="15.95" customHeight="1" x14ac:dyDescent="0.2"/>
    <row r="146" s="88" customFormat="1" ht="15.95" customHeight="1" x14ac:dyDescent="0.2"/>
    <row r="147" s="88" customFormat="1" ht="15.95" customHeight="1" x14ac:dyDescent="0.2"/>
    <row r="148" s="88" customFormat="1" ht="15.95" customHeight="1" x14ac:dyDescent="0.2"/>
    <row r="149" s="88" customFormat="1" ht="15.95" customHeight="1" x14ac:dyDescent="0.2"/>
    <row r="150" s="88" customFormat="1" ht="15.95" customHeight="1" x14ac:dyDescent="0.2"/>
    <row r="151" s="88" customFormat="1" ht="15.95" customHeight="1" x14ac:dyDescent="0.2"/>
    <row r="152" s="88" customFormat="1" ht="15.95" customHeight="1" x14ac:dyDescent="0.2"/>
    <row r="153" s="88" customFormat="1" ht="15.95" customHeight="1" x14ac:dyDescent="0.2"/>
    <row r="154" s="88" customFormat="1" ht="15.95" customHeight="1" x14ac:dyDescent="0.2"/>
    <row r="155" s="88" customFormat="1" ht="15.95" customHeight="1" x14ac:dyDescent="0.2"/>
    <row r="156" s="88" customFormat="1" ht="15.95" customHeight="1" x14ac:dyDescent="0.2"/>
    <row r="157" s="88" customFormat="1" ht="15.95" customHeight="1" x14ac:dyDescent="0.2"/>
    <row r="158" s="88" customFormat="1" ht="15.95" customHeight="1" x14ac:dyDescent="0.2"/>
    <row r="159" s="88" customFormat="1" ht="15.95" customHeight="1" x14ac:dyDescent="0.2"/>
    <row r="160" s="88" customFormat="1" ht="15.95" customHeight="1" x14ac:dyDescent="0.2"/>
    <row r="161" s="88" customFormat="1" ht="15.95" customHeight="1" x14ac:dyDescent="0.2"/>
    <row r="162" s="88" customFormat="1" ht="15.95" customHeight="1" x14ac:dyDescent="0.2"/>
    <row r="163" s="88" customFormat="1" ht="15.95" customHeight="1" x14ac:dyDescent="0.2"/>
    <row r="164" s="88" customFormat="1" ht="15.95" customHeight="1" x14ac:dyDescent="0.2"/>
    <row r="165" s="88" customFormat="1" ht="15.95" customHeight="1" x14ac:dyDescent="0.2"/>
    <row r="166" s="88" customFormat="1" ht="15.95" customHeight="1" x14ac:dyDescent="0.2"/>
    <row r="167" s="88" customFormat="1" ht="15.95" customHeight="1" x14ac:dyDescent="0.2"/>
    <row r="168" s="88" customFormat="1" ht="15.95" customHeight="1" x14ac:dyDescent="0.2"/>
    <row r="169" s="88" customFormat="1" ht="15.95" customHeight="1" x14ac:dyDescent="0.2"/>
    <row r="170" s="88" customFormat="1" ht="15.95" customHeight="1" x14ac:dyDescent="0.2"/>
    <row r="171" s="88" customFormat="1" ht="15.95" customHeight="1" x14ac:dyDescent="0.2"/>
    <row r="172" s="88" customFormat="1" ht="15.95" customHeight="1" x14ac:dyDescent="0.2"/>
    <row r="173" s="88" customFormat="1" ht="15.95" customHeight="1" x14ac:dyDescent="0.2"/>
    <row r="174" s="88" customFormat="1" ht="15.95" customHeight="1" x14ac:dyDescent="0.2"/>
    <row r="175" s="88" customFormat="1" ht="15.95" customHeight="1" x14ac:dyDescent="0.2"/>
    <row r="176" s="88" customFormat="1" ht="15.95" customHeight="1" x14ac:dyDescent="0.2"/>
    <row r="177" s="88" customFormat="1" ht="15.95" customHeight="1" x14ac:dyDescent="0.2"/>
    <row r="178" s="88" customFormat="1" ht="15.95" customHeight="1" x14ac:dyDescent="0.2"/>
    <row r="179" s="88" customFormat="1" ht="15.95" customHeight="1" x14ac:dyDescent="0.2"/>
    <row r="180" s="88" customFormat="1" ht="15.95" customHeight="1" x14ac:dyDescent="0.2"/>
    <row r="181" s="88" customFormat="1" ht="15.95" customHeight="1" x14ac:dyDescent="0.2"/>
    <row r="182" s="88" customFormat="1" ht="15.95" customHeight="1" x14ac:dyDescent="0.2"/>
    <row r="183" s="88" customFormat="1" ht="15.95" customHeight="1" x14ac:dyDescent="0.2"/>
    <row r="184" s="88" customFormat="1" ht="15.95" customHeight="1" x14ac:dyDescent="0.2"/>
    <row r="185" s="88" customFormat="1" ht="15.95" customHeight="1" x14ac:dyDescent="0.2"/>
    <row r="186" s="88" customFormat="1" ht="15.95" customHeight="1" x14ac:dyDescent="0.2"/>
    <row r="187" s="88" customFormat="1" ht="15.95" customHeight="1" x14ac:dyDescent="0.2"/>
    <row r="188" s="88" customFormat="1" ht="15.95" customHeight="1" x14ac:dyDescent="0.2"/>
    <row r="189" s="88" customFormat="1" ht="15.95" customHeight="1" x14ac:dyDescent="0.2"/>
    <row r="190" s="88" customFormat="1" ht="15.95" customHeight="1" x14ac:dyDescent="0.2"/>
    <row r="191" s="88" customFormat="1" ht="15.95" customHeight="1" x14ac:dyDescent="0.2"/>
    <row r="192" s="88" customFormat="1" ht="15.95" customHeight="1" x14ac:dyDescent="0.2"/>
    <row r="193" s="88" customFormat="1" ht="15.95" customHeight="1" x14ac:dyDescent="0.2"/>
    <row r="194" s="88" customFormat="1" ht="15.95" customHeight="1" x14ac:dyDescent="0.2"/>
    <row r="195" s="88" customFormat="1" ht="15.95" customHeight="1" x14ac:dyDescent="0.2"/>
    <row r="196" s="88" customFormat="1" ht="15.95" customHeight="1" x14ac:dyDescent="0.2"/>
    <row r="197" s="88" customFormat="1" ht="15.95" customHeight="1" x14ac:dyDescent="0.2"/>
    <row r="198" s="88" customFormat="1" ht="15.95" customHeight="1" x14ac:dyDescent="0.2"/>
    <row r="199" s="88" customFormat="1" ht="15.95" customHeight="1" x14ac:dyDescent="0.2"/>
    <row r="200" s="88" customFormat="1" ht="15.95" customHeight="1" x14ac:dyDescent="0.2"/>
    <row r="201" s="88" customFormat="1" ht="15.95" customHeight="1" x14ac:dyDescent="0.2"/>
    <row r="202" s="88" customFormat="1" ht="15.95" customHeight="1" x14ac:dyDescent="0.2"/>
    <row r="203" s="88" customFormat="1" ht="15.95" customHeight="1" x14ac:dyDescent="0.2"/>
    <row r="204" s="88" customFormat="1" ht="15.95" customHeight="1" x14ac:dyDescent="0.2"/>
    <row r="205" s="88" customFormat="1" ht="15.95" customHeight="1" x14ac:dyDescent="0.2"/>
    <row r="206" s="88" customFormat="1" ht="15.95" customHeight="1" x14ac:dyDescent="0.2"/>
    <row r="207" s="88" customFormat="1" ht="15.95" customHeight="1" x14ac:dyDescent="0.2"/>
    <row r="208" s="88" customFormat="1" ht="15.95" customHeight="1" x14ac:dyDescent="0.2"/>
    <row r="209" s="88" customFormat="1" ht="15.95" customHeight="1" x14ac:dyDescent="0.2"/>
    <row r="210" s="88" customFormat="1" ht="15.95" customHeight="1" x14ac:dyDescent="0.2"/>
    <row r="211" s="88" customFormat="1" ht="15.95" customHeight="1" x14ac:dyDescent="0.2"/>
    <row r="212" s="88" customFormat="1" ht="15.95" customHeight="1" x14ac:dyDescent="0.2"/>
    <row r="213" s="88" customFormat="1" ht="15.95" customHeight="1" x14ac:dyDescent="0.2"/>
    <row r="214" s="88" customFormat="1" ht="15.95" customHeight="1" x14ac:dyDescent="0.2"/>
    <row r="215" s="88" customFormat="1" ht="15.95" customHeight="1" x14ac:dyDescent="0.2"/>
    <row r="216" s="88" customFormat="1" ht="15.95" customHeight="1" x14ac:dyDescent="0.2"/>
    <row r="217" s="88" customFormat="1" ht="15.95" customHeight="1" x14ac:dyDescent="0.2"/>
    <row r="218" s="88" customFormat="1" ht="15.95" customHeight="1" x14ac:dyDescent="0.2"/>
    <row r="219" s="88" customFormat="1" ht="15.95" customHeight="1" x14ac:dyDescent="0.2"/>
    <row r="220" s="88" customFormat="1" ht="15.95" customHeight="1" x14ac:dyDescent="0.2"/>
    <row r="221" s="88" customFormat="1" ht="15.95" customHeight="1" x14ac:dyDescent="0.2"/>
    <row r="222" s="88" customFormat="1" ht="15.95" customHeight="1" x14ac:dyDescent="0.2"/>
    <row r="223" s="88" customFormat="1" ht="15.95" customHeight="1" x14ac:dyDescent="0.2"/>
    <row r="224" s="88" customFormat="1" ht="15.95" customHeight="1" x14ac:dyDescent="0.2"/>
    <row r="225" s="88" customFormat="1" ht="15.95" customHeight="1" x14ac:dyDescent="0.2"/>
    <row r="226" s="88" customFormat="1" ht="15.95" customHeight="1" x14ac:dyDescent="0.2"/>
    <row r="227" s="88" customFormat="1" ht="15.95" customHeight="1" x14ac:dyDescent="0.2"/>
    <row r="228" s="88" customFormat="1" ht="15.95" customHeight="1" x14ac:dyDescent="0.2"/>
    <row r="229" s="88" customFormat="1" ht="15.95" customHeight="1" x14ac:dyDescent="0.2"/>
    <row r="230" s="88" customFormat="1" ht="15.95" customHeight="1" x14ac:dyDescent="0.2"/>
    <row r="231" s="88" customFormat="1" ht="15.95" customHeight="1" x14ac:dyDescent="0.2"/>
    <row r="232" s="88" customFormat="1" ht="15.95" customHeight="1" x14ac:dyDescent="0.2"/>
    <row r="233" s="88" customFormat="1" ht="15.95" customHeight="1" x14ac:dyDescent="0.2"/>
    <row r="234" s="88" customFormat="1" ht="15.95" customHeight="1" x14ac:dyDescent="0.2"/>
    <row r="235" s="88" customFormat="1" ht="15.95" customHeight="1" x14ac:dyDescent="0.2"/>
    <row r="236" s="88" customFormat="1" ht="15.95" customHeight="1" x14ac:dyDescent="0.2"/>
    <row r="237" s="88" customFormat="1" ht="15.95" customHeight="1" x14ac:dyDescent="0.2"/>
    <row r="238" s="88" customFormat="1" ht="15.95" customHeight="1" x14ac:dyDescent="0.2"/>
    <row r="239" s="88" customFormat="1" ht="15.95" customHeight="1" x14ac:dyDescent="0.2"/>
    <row r="240" s="88" customFormat="1" ht="15.95" customHeight="1" x14ac:dyDescent="0.2"/>
    <row r="241" s="88" customFormat="1" ht="15.95" customHeight="1" x14ac:dyDescent="0.2"/>
    <row r="242" s="88" customFormat="1" ht="15.95" customHeight="1" x14ac:dyDescent="0.2"/>
    <row r="243" s="88" customFormat="1" ht="15.95" customHeight="1" x14ac:dyDescent="0.2"/>
    <row r="244" s="88" customFormat="1" ht="15.95" customHeight="1" x14ac:dyDescent="0.2"/>
    <row r="245" s="88" customFormat="1" ht="15.95" customHeight="1" x14ac:dyDescent="0.2"/>
    <row r="246" s="88" customFormat="1" ht="15.95" customHeight="1" x14ac:dyDescent="0.2"/>
    <row r="247" s="88" customFormat="1" ht="15.95" customHeight="1" x14ac:dyDescent="0.2"/>
    <row r="248" s="88" customFormat="1" ht="15.95" customHeight="1" x14ac:dyDescent="0.2"/>
    <row r="249" s="88" customFormat="1" ht="15.95" customHeight="1" x14ac:dyDescent="0.2"/>
    <row r="250" s="88" customFormat="1" ht="15.95" customHeight="1" x14ac:dyDescent="0.2"/>
    <row r="251" s="88" customFormat="1" ht="15.95" customHeight="1" x14ac:dyDescent="0.2"/>
    <row r="252" s="88" customFormat="1" ht="15.95" customHeight="1" x14ac:dyDescent="0.2"/>
    <row r="253" s="88" customFormat="1" ht="15.95" customHeight="1" x14ac:dyDescent="0.2"/>
    <row r="254" s="88" customFormat="1" ht="15.95" customHeight="1" x14ac:dyDescent="0.2"/>
    <row r="255" s="88" customFormat="1" ht="15.95" customHeight="1" x14ac:dyDescent="0.2"/>
    <row r="256" s="88" customFormat="1" ht="15.95" customHeight="1" x14ac:dyDescent="0.2"/>
    <row r="257" s="88" customFormat="1" ht="15.95" customHeight="1" x14ac:dyDescent="0.2"/>
    <row r="258" s="88" customFormat="1" ht="15.95" customHeight="1" x14ac:dyDescent="0.2"/>
    <row r="259" s="88" customFormat="1" ht="15.95" customHeight="1" x14ac:dyDescent="0.2"/>
    <row r="260" s="88" customFormat="1" ht="15.95" customHeight="1" x14ac:dyDescent="0.2"/>
    <row r="261" s="88" customFormat="1" ht="15.95" customHeight="1" x14ac:dyDescent="0.2"/>
    <row r="262" s="88" customFormat="1" ht="15.95" customHeight="1" x14ac:dyDescent="0.2"/>
    <row r="263" s="88" customFormat="1" ht="15.95" customHeight="1" x14ac:dyDescent="0.2"/>
    <row r="264" s="88" customFormat="1" ht="15.95" customHeight="1" x14ac:dyDescent="0.2"/>
    <row r="265" s="88" customFormat="1" ht="15.95" customHeight="1" x14ac:dyDescent="0.2"/>
    <row r="266" s="88" customFormat="1" ht="15.95" customHeight="1" x14ac:dyDescent="0.2"/>
    <row r="267" s="88" customFormat="1" ht="15.95" customHeight="1" x14ac:dyDescent="0.2"/>
    <row r="268" s="88" customFormat="1" ht="15.95" customHeight="1" x14ac:dyDescent="0.2"/>
    <row r="269" s="88" customFormat="1" ht="15.95" customHeight="1" x14ac:dyDescent="0.2"/>
    <row r="270" s="88" customFormat="1" ht="15.95" customHeight="1" x14ac:dyDescent="0.2"/>
    <row r="271" s="88" customFormat="1" ht="15.95" customHeight="1" x14ac:dyDescent="0.2"/>
    <row r="272" s="88" customFormat="1" ht="15.95" customHeight="1" x14ac:dyDescent="0.2"/>
    <row r="273" s="88" customFormat="1" ht="15.95" customHeight="1" x14ac:dyDescent="0.2"/>
    <row r="274" s="88" customFormat="1" ht="15.95" customHeight="1" x14ac:dyDescent="0.2"/>
    <row r="275" s="88" customFormat="1" ht="15.95" customHeight="1" x14ac:dyDescent="0.2"/>
    <row r="276" s="88" customFormat="1" ht="15.95" customHeight="1" x14ac:dyDescent="0.2"/>
    <row r="277" s="88" customFormat="1" ht="15.95" customHeight="1" x14ac:dyDescent="0.2"/>
    <row r="278" s="88" customFormat="1" ht="15.95" customHeight="1" x14ac:dyDescent="0.2"/>
    <row r="279" s="88" customFormat="1" ht="15.95" customHeight="1" x14ac:dyDescent="0.2"/>
    <row r="280" s="88" customFormat="1" ht="15.95" customHeight="1" x14ac:dyDescent="0.2"/>
    <row r="281" s="88" customFormat="1" ht="15.95" customHeight="1" x14ac:dyDescent="0.2"/>
    <row r="282" s="88" customFormat="1" ht="15.95" customHeight="1" x14ac:dyDescent="0.2"/>
    <row r="283" s="88" customFormat="1" ht="15.95" customHeight="1" x14ac:dyDescent="0.2"/>
    <row r="284" s="88" customFormat="1" ht="15.95" customHeight="1" x14ac:dyDescent="0.2"/>
    <row r="285" s="88" customFormat="1" ht="15.95" customHeight="1" x14ac:dyDescent="0.2"/>
    <row r="286" s="88" customFormat="1" ht="15.95" customHeight="1" x14ac:dyDescent="0.2"/>
    <row r="287" s="88" customFormat="1" ht="15.95" customHeight="1" x14ac:dyDescent="0.2"/>
    <row r="288" s="88" customFormat="1" ht="15.95" customHeight="1" x14ac:dyDescent="0.2"/>
    <row r="289" s="88" customFormat="1" ht="15.95" customHeight="1" x14ac:dyDescent="0.2"/>
    <row r="290" s="88" customFormat="1" ht="15.95" customHeight="1" x14ac:dyDescent="0.2"/>
    <row r="291" s="88" customFormat="1" ht="15.95" customHeight="1" x14ac:dyDescent="0.2"/>
    <row r="292" s="88" customFormat="1" ht="15.95" customHeight="1" x14ac:dyDescent="0.2"/>
    <row r="293" s="88" customFormat="1" ht="15.95" customHeight="1" x14ac:dyDescent="0.2"/>
    <row r="294" s="88" customFormat="1" ht="15.95" customHeight="1" x14ac:dyDescent="0.2"/>
    <row r="295" s="88" customFormat="1" ht="15.95" customHeight="1" x14ac:dyDescent="0.2"/>
    <row r="296" s="88" customFormat="1" ht="15.95" customHeight="1" x14ac:dyDescent="0.2"/>
    <row r="297" s="88" customFormat="1" ht="15.95" customHeight="1" x14ac:dyDescent="0.2"/>
    <row r="298" s="88" customFormat="1" ht="15.95" customHeight="1" x14ac:dyDescent="0.2"/>
    <row r="299" s="88" customFormat="1" ht="15.95" customHeight="1" x14ac:dyDescent="0.2"/>
    <row r="300" s="88" customFormat="1" ht="15.95" customHeight="1" x14ac:dyDescent="0.2"/>
    <row r="301" s="88" customFormat="1" ht="15.95" customHeight="1" x14ac:dyDescent="0.2"/>
    <row r="302" s="88" customFormat="1" ht="15.95" customHeight="1" x14ac:dyDescent="0.2"/>
    <row r="303" s="88" customFormat="1" ht="15.95" customHeight="1" x14ac:dyDescent="0.2"/>
    <row r="304" s="88" customFormat="1" ht="15.95" customHeight="1" x14ac:dyDescent="0.2"/>
    <row r="305" s="88" customFormat="1" ht="15.95" customHeight="1" x14ac:dyDescent="0.2"/>
    <row r="306" s="88" customFormat="1" ht="15.95" customHeight="1" x14ac:dyDescent="0.2"/>
    <row r="307" s="88" customFormat="1" ht="15.95" customHeight="1" x14ac:dyDescent="0.2"/>
    <row r="308" s="88" customFormat="1" ht="15.95" customHeight="1" x14ac:dyDescent="0.2"/>
    <row r="309" s="88" customFormat="1" ht="15.95" customHeight="1" x14ac:dyDescent="0.2"/>
    <row r="310" s="88" customFormat="1" ht="15.95" customHeight="1" x14ac:dyDescent="0.2"/>
    <row r="311" s="88" customFormat="1" ht="15.95" customHeight="1" x14ac:dyDescent="0.2"/>
    <row r="312" s="88" customFormat="1" ht="15.95" customHeight="1" x14ac:dyDescent="0.2"/>
    <row r="313" s="88" customFormat="1" ht="15.95" customHeight="1" x14ac:dyDescent="0.2"/>
    <row r="314" s="88" customFormat="1" ht="15.95" customHeight="1" x14ac:dyDescent="0.2"/>
    <row r="315" s="88" customFormat="1" ht="15.95" customHeight="1" x14ac:dyDescent="0.2"/>
    <row r="316" s="88" customFormat="1" ht="15.95" customHeight="1" x14ac:dyDescent="0.2"/>
    <row r="317" s="88" customFormat="1" ht="15.95" customHeight="1" x14ac:dyDescent="0.2"/>
    <row r="318" s="88" customFormat="1" ht="15.95" customHeight="1" x14ac:dyDescent="0.2"/>
    <row r="319" s="88" customFormat="1" ht="15.95" customHeight="1" x14ac:dyDescent="0.2"/>
    <row r="320" s="88" customFormat="1" ht="15.95" customHeight="1" x14ac:dyDescent="0.2"/>
    <row r="321" s="88" customFormat="1" ht="15.95" customHeight="1" x14ac:dyDescent="0.2"/>
    <row r="322" s="88" customFormat="1" ht="15.95" customHeight="1" x14ac:dyDescent="0.2"/>
    <row r="323" s="88" customFormat="1" ht="15.95" customHeight="1" x14ac:dyDescent="0.2"/>
    <row r="324" s="88" customFormat="1" ht="15.95" customHeight="1" x14ac:dyDescent="0.2"/>
    <row r="325" s="88" customFormat="1" ht="15.95" customHeight="1" x14ac:dyDescent="0.2"/>
    <row r="326" s="88" customFormat="1" ht="15.95" customHeight="1" x14ac:dyDescent="0.2"/>
    <row r="327" s="88" customFormat="1" ht="15.95" customHeight="1" x14ac:dyDescent="0.2"/>
    <row r="328" s="88" customFormat="1" ht="15.95" customHeight="1" x14ac:dyDescent="0.2"/>
    <row r="329" s="88" customFormat="1" ht="15.95" customHeight="1" x14ac:dyDescent="0.2"/>
    <row r="330" s="88" customFormat="1" ht="15.95" customHeight="1" x14ac:dyDescent="0.2"/>
    <row r="331" s="88" customFormat="1" ht="15.95" customHeight="1" x14ac:dyDescent="0.2"/>
    <row r="332" s="88" customFormat="1" ht="15.95" customHeight="1" x14ac:dyDescent="0.2"/>
    <row r="333" s="88" customFormat="1" ht="15.95" customHeight="1" x14ac:dyDescent="0.2"/>
    <row r="334" s="88" customFormat="1" ht="15.95" customHeight="1" x14ac:dyDescent="0.2"/>
    <row r="335" s="88" customFormat="1" ht="15.95" customHeight="1" x14ac:dyDescent="0.2"/>
    <row r="336" s="88" customFormat="1" ht="15.95" customHeight="1" x14ac:dyDescent="0.2"/>
    <row r="337" s="88" customFormat="1" ht="15.95" customHeight="1" x14ac:dyDescent="0.2"/>
    <row r="338" s="88" customFormat="1" ht="15.95" customHeight="1" x14ac:dyDescent="0.2"/>
    <row r="339" s="88" customFormat="1" ht="15.95" customHeight="1" x14ac:dyDescent="0.2"/>
    <row r="340" s="88" customFormat="1" ht="15.95" customHeight="1" x14ac:dyDescent="0.2"/>
    <row r="341" s="88" customFormat="1" ht="15.95" customHeight="1" x14ac:dyDescent="0.2"/>
    <row r="342" s="88" customFormat="1" ht="15.95" customHeight="1" x14ac:dyDescent="0.2"/>
    <row r="343" s="88" customFormat="1" ht="15.95" customHeight="1" x14ac:dyDescent="0.2"/>
    <row r="344" s="88" customFormat="1" ht="15.95" customHeight="1" x14ac:dyDescent="0.2"/>
    <row r="345" s="88" customFormat="1" ht="15.95" customHeight="1" x14ac:dyDescent="0.2"/>
    <row r="346" s="88" customFormat="1" ht="15.95" customHeight="1" x14ac:dyDescent="0.2"/>
    <row r="347" s="88" customFormat="1" ht="15.95" customHeight="1" x14ac:dyDescent="0.2"/>
    <row r="348" s="88" customFormat="1" ht="15.95" customHeight="1" x14ac:dyDescent="0.2"/>
    <row r="349" s="88" customFormat="1" ht="15.95" customHeight="1" x14ac:dyDescent="0.2"/>
    <row r="350" s="88" customFormat="1" ht="15.95" customHeight="1" x14ac:dyDescent="0.2"/>
    <row r="351" s="88" customFormat="1" ht="15.95" customHeight="1" x14ac:dyDescent="0.2"/>
    <row r="352" s="88" customFormat="1" ht="15.95" customHeight="1" x14ac:dyDescent="0.2"/>
    <row r="353" s="88" customFormat="1" ht="15.95" customHeight="1" x14ac:dyDescent="0.2"/>
    <row r="354" s="88" customFormat="1" ht="15.95" customHeight="1" x14ac:dyDescent="0.2"/>
    <row r="355" s="88" customFormat="1" ht="15.95" customHeight="1" x14ac:dyDescent="0.2"/>
    <row r="356" s="88" customFormat="1" ht="15.95" customHeight="1" x14ac:dyDescent="0.2"/>
    <row r="357" s="88"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5" customWidth="1"/>
    <col min="4" max="4" width="17.5703125" style="55" customWidth="1"/>
    <col min="5" max="5" width="9.42578125" style="22" customWidth="1"/>
    <col min="6" max="6" width="17.140625" customWidth="1"/>
    <col min="7" max="7" width="31.28515625" customWidth="1"/>
  </cols>
  <sheetData>
    <row r="3" spans="2:8" x14ac:dyDescent="0.2">
      <c r="B3" s="215" t="s">
        <v>50</v>
      </c>
      <c r="C3" s="215"/>
      <c r="D3" s="215"/>
      <c r="E3" s="215"/>
    </row>
    <row r="4" spans="2:8" x14ac:dyDescent="0.2">
      <c r="G4" s="54"/>
      <c r="H4" s="8"/>
    </row>
    <row r="5" spans="2:8" x14ac:dyDescent="0.2">
      <c r="B5" s="22" t="s">
        <v>51</v>
      </c>
      <c r="C5" s="55" t="s">
        <v>52</v>
      </c>
      <c r="D5" s="55" t="s">
        <v>53</v>
      </c>
      <c r="E5" s="22" t="s">
        <v>54</v>
      </c>
      <c r="F5" t="s">
        <v>216</v>
      </c>
      <c r="G5" s="54" t="s">
        <v>225</v>
      </c>
    </row>
    <row r="6" spans="2:8" x14ac:dyDescent="0.2">
      <c r="B6" s="22" t="s">
        <v>55</v>
      </c>
      <c r="C6" s="58">
        <v>0.27</v>
      </c>
      <c r="D6" s="60">
        <v>0.27</v>
      </c>
      <c r="E6" s="56" t="s">
        <v>98</v>
      </c>
      <c r="F6" s="78"/>
    </row>
    <row r="7" spans="2:8" x14ac:dyDescent="0.2">
      <c r="B7" s="22" t="s">
        <v>56</v>
      </c>
      <c r="C7" s="58">
        <v>0.27</v>
      </c>
      <c r="D7" s="60">
        <v>0.27</v>
      </c>
      <c r="E7" s="56" t="s">
        <v>98</v>
      </c>
      <c r="F7" s="78"/>
    </row>
    <row r="8" spans="2:8" x14ac:dyDescent="0.2">
      <c r="B8" s="22" t="s">
        <v>57</v>
      </c>
      <c r="C8" s="58">
        <v>0.25</v>
      </c>
      <c r="D8" s="60" t="s">
        <v>204</v>
      </c>
      <c r="E8" s="22" t="s">
        <v>1</v>
      </c>
      <c r="F8" s="78"/>
    </row>
    <row r="9" spans="2:8" x14ac:dyDescent="0.2">
      <c r="B9" s="22" t="s">
        <v>58</v>
      </c>
      <c r="C9" s="58">
        <v>0.18</v>
      </c>
      <c r="D9" s="58">
        <v>0.2</v>
      </c>
      <c r="E9" s="22" t="s">
        <v>49</v>
      </c>
      <c r="F9" s="78">
        <v>0.05</v>
      </c>
    </row>
    <row r="10" spans="2:8" x14ac:dyDescent="0.2">
      <c r="B10" s="22" t="s">
        <v>59</v>
      </c>
      <c r="C10" s="58">
        <v>0.18</v>
      </c>
      <c r="D10" s="58">
        <v>0.2</v>
      </c>
      <c r="E10" s="22" t="s">
        <v>49</v>
      </c>
      <c r="F10" s="78">
        <v>0.05</v>
      </c>
    </row>
    <row r="11" spans="2:8" x14ac:dyDescent="0.2">
      <c r="B11" s="22" t="s">
        <v>60</v>
      </c>
      <c r="C11" s="58">
        <v>0.12</v>
      </c>
      <c r="D11" s="58">
        <v>0.15</v>
      </c>
      <c r="E11" s="22" t="s">
        <v>62</v>
      </c>
      <c r="F11" s="78">
        <v>0.05</v>
      </c>
    </row>
    <row r="12" spans="2:8" x14ac:dyDescent="0.2">
      <c r="B12" s="22" t="s">
        <v>61</v>
      </c>
      <c r="C12" s="58">
        <v>0.12</v>
      </c>
      <c r="D12" s="58">
        <v>0.15</v>
      </c>
      <c r="E12" s="22" t="s">
        <v>62</v>
      </c>
      <c r="F12" s="78">
        <v>0.05</v>
      </c>
    </row>
    <row r="13" spans="2:8" x14ac:dyDescent="0.2">
      <c r="B13" s="22" t="s">
        <v>63</v>
      </c>
      <c r="C13" s="58">
        <v>0.18</v>
      </c>
      <c r="D13" s="58">
        <v>0.2</v>
      </c>
      <c r="E13" s="22" t="s">
        <v>49</v>
      </c>
      <c r="F13" s="78">
        <v>0.05</v>
      </c>
    </row>
    <row r="14" spans="2:8" x14ac:dyDescent="0.2">
      <c r="B14" s="22" t="s">
        <v>64</v>
      </c>
      <c r="C14" s="58">
        <v>0.18</v>
      </c>
      <c r="D14" s="58">
        <v>0.2</v>
      </c>
      <c r="E14" s="22" t="s">
        <v>49</v>
      </c>
      <c r="F14" s="78">
        <v>0.05</v>
      </c>
    </row>
    <row r="15" spans="2:8" x14ac:dyDescent="0.2">
      <c r="B15" s="22" t="s">
        <v>65</v>
      </c>
      <c r="C15" s="58">
        <v>0.18</v>
      </c>
      <c r="D15" s="58">
        <v>0.2</v>
      </c>
      <c r="E15" s="22" t="s">
        <v>49</v>
      </c>
      <c r="F15" s="78">
        <v>0.06</v>
      </c>
    </row>
    <row r="16" spans="2:8" x14ac:dyDescent="0.2">
      <c r="B16" s="22" t="s">
        <v>66</v>
      </c>
      <c r="C16" s="58">
        <v>0.18</v>
      </c>
      <c r="D16" s="58">
        <v>0.2</v>
      </c>
      <c r="E16" s="22" t="s">
        <v>49</v>
      </c>
      <c r="F16" s="78">
        <v>0.06</v>
      </c>
    </row>
    <row r="17" spans="2:6" x14ac:dyDescent="0.2">
      <c r="B17" s="22" t="s">
        <v>67</v>
      </c>
      <c r="C17" s="58">
        <v>0.18</v>
      </c>
      <c r="D17" s="58">
        <v>0.2</v>
      </c>
      <c r="E17" s="22" t="s">
        <v>49</v>
      </c>
      <c r="F17" s="78">
        <v>0.05</v>
      </c>
    </row>
    <row r="18" spans="2:6" x14ac:dyDescent="0.2">
      <c r="B18" s="22" t="s">
        <v>68</v>
      </c>
      <c r="C18" s="58">
        <v>0.18</v>
      </c>
      <c r="D18" s="58">
        <v>0.2</v>
      </c>
      <c r="E18" s="22" t="s">
        <v>49</v>
      </c>
      <c r="F18" s="78">
        <v>0.05</v>
      </c>
    </row>
    <row r="19" spans="2:6" ht="17.25" customHeight="1" x14ac:dyDescent="0.2">
      <c r="B19" s="22" t="s">
        <v>69</v>
      </c>
      <c r="C19" s="58">
        <v>0.18</v>
      </c>
      <c r="D19" s="58">
        <v>0.2</v>
      </c>
      <c r="E19" s="22" t="s">
        <v>49</v>
      </c>
      <c r="F19" s="78">
        <v>0.05</v>
      </c>
    </row>
    <row r="20" spans="2:6" ht="17.25" customHeight="1" x14ac:dyDescent="0.2">
      <c r="B20" s="22" t="s">
        <v>70</v>
      </c>
      <c r="C20" s="58">
        <v>0.18</v>
      </c>
      <c r="D20" s="58">
        <v>0.2</v>
      </c>
      <c r="E20" s="22" t="s">
        <v>49</v>
      </c>
      <c r="F20" s="78">
        <v>0.05</v>
      </c>
    </row>
    <row r="21" spans="2:6" ht="17.25" customHeight="1" x14ac:dyDescent="0.2">
      <c r="C21" s="84"/>
      <c r="D21" s="84"/>
      <c r="F21" s="78"/>
    </row>
    <row r="22" spans="2:6" x14ac:dyDescent="0.2">
      <c r="B22" s="22" t="s">
        <v>71</v>
      </c>
      <c r="C22" s="58">
        <v>0.18</v>
      </c>
      <c r="D22" s="58">
        <v>0.2</v>
      </c>
      <c r="E22" s="56" t="s">
        <v>74</v>
      </c>
      <c r="F22" s="78">
        <v>0.05</v>
      </c>
    </row>
    <row r="23" spans="2:6" ht="16.5" customHeight="1" x14ac:dyDescent="0.2">
      <c r="B23" s="22" t="s">
        <v>72</v>
      </c>
      <c r="C23" s="58">
        <v>0.18</v>
      </c>
      <c r="D23" s="58">
        <v>0.2</v>
      </c>
      <c r="E23" s="56" t="s">
        <v>74</v>
      </c>
      <c r="F23" s="78">
        <v>0.05</v>
      </c>
    </row>
    <row r="24" spans="2:6" ht="12.6" customHeight="1" x14ac:dyDescent="0.2">
      <c r="B24" s="22" t="s">
        <v>73</v>
      </c>
      <c r="C24" s="58">
        <v>0.18</v>
      </c>
      <c r="D24" s="58">
        <v>0.2</v>
      </c>
      <c r="E24" s="56" t="s">
        <v>74</v>
      </c>
      <c r="F24" s="78">
        <v>0.05</v>
      </c>
    </row>
    <row r="25" spans="2:6" ht="16.5" customHeight="1" x14ac:dyDescent="0.2">
      <c r="B25" s="56" t="s">
        <v>75</v>
      </c>
      <c r="C25" s="58">
        <v>0.25</v>
      </c>
      <c r="D25" s="58">
        <v>0.15</v>
      </c>
      <c r="E25" s="56" t="s">
        <v>74</v>
      </c>
      <c r="F25" s="78">
        <v>0.05</v>
      </c>
    </row>
    <row r="26" spans="2:6" ht="16.5" customHeight="1" x14ac:dyDescent="0.2">
      <c r="B26" s="56" t="s">
        <v>76</v>
      </c>
      <c r="C26" s="58">
        <v>0.25</v>
      </c>
      <c r="D26" s="58">
        <v>0.15</v>
      </c>
      <c r="E26" s="56" t="s">
        <v>74</v>
      </c>
      <c r="F26" s="78">
        <v>0.05</v>
      </c>
    </row>
    <row r="27" spans="2:6" ht="12.6" customHeight="1" x14ac:dyDescent="0.2">
      <c r="B27" s="56" t="s">
        <v>77</v>
      </c>
      <c r="C27" s="58">
        <v>0.25</v>
      </c>
      <c r="D27" s="58">
        <v>0.15</v>
      </c>
      <c r="E27" s="56" t="s">
        <v>74</v>
      </c>
      <c r="F27" s="78">
        <v>0.05</v>
      </c>
    </row>
    <row r="28" spans="2:6" ht="12.6" customHeight="1" x14ac:dyDescent="0.2">
      <c r="B28" s="56" t="s">
        <v>78</v>
      </c>
      <c r="C28" s="58">
        <v>0.25</v>
      </c>
      <c r="D28" s="58">
        <v>0.15</v>
      </c>
      <c r="E28" s="56" t="s">
        <v>74</v>
      </c>
      <c r="F28" s="78">
        <v>0.05</v>
      </c>
    </row>
    <row r="29" spans="2:6" ht="12.6" customHeight="1" x14ac:dyDescent="0.2">
      <c r="B29" s="56" t="s">
        <v>79</v>
      </c>
      <c r="C29" s="58">
        <v>0.25</v>
      </c>
      <c r="D29" s="58">
        <v>0.15</v>
      </c>
      <c r="E29" s="56" t="s">
        <v>74</v>
      </c>
      <c r="F29" s="78">
        <v>0.05</v>
      </c>
    </row>
    <row r="30" spans="2:6" ht="12.6" customHeight="1" x14ac:dyDescent="0.2">
      <c r="B30" s="56" t="s">
        <v>80</v>
      </c>
      <c r="C30" s="58">
        <v>0.18</v>
      </c>
      <c r="D30" s="58">
        <v>0.2</v>
      </c>
      <c r="E30" s="56" t="s">
        <v>74</v>
      </c>
      <c r="F30" s="78">
        <v>0.05</v>
      </c>
    </row>
    <row r="31" spans="2:6" ht="12.6" customHeight="1" x14ac:dyDescent="0.2">
      <c r="B31" s="56" t="s">
        <v>81</v>
      </c>
      <c r="C31" s="58">
        <v>0.09</v>
      </c>
      <c r="D31" s="58">
        <v>0.15</v>
      </c>
      <c r="E31" s="56" t="s">
        <v>48</v>
      </c>
      <c r="F31" s="78">
        <v>0.05</v>
      </c>
    </row>
    <row r="32" spans="2:6" ht="12.6" customHeight="1" x14ac:dyDescent="0.2">
      <c r="B32" s="56" t="s">
        <v>217</v>
      </c>
      <c r="C32" s="58">
        <v>0.09</v>
      </c>
      <c r="D32" s="58">
        <v>0.15</v>
      </c>
      <c r="E32" s="56" t="s">
        <v>48</v>
      </c>
      <c r="F32" s="78">
        <v>0.05</v>
      </c>
    </row>
    <row r="33" spans="2:7" ht="12.6" customHeight="1" x14ac:dyDescent="0.2">
      <c r="B33" s="56" t="s">
        <v>82</v>
      </c>
      <c r="C33" s="58">
        <v>0.09</v>
      </c>
      <c r="D33" s="58">
        <v>0.15</v>
      </c>
      <c r="E33" s="56" t="s">
        <v>48</v>
      </c>
      <c r="F33" s="78">
        <v>0.05</v>
      </c>
    </row>
    <row r="34" spans="2:7" ht="12.6" customHeight="1" x14ac:dyDescent="0.2">
      <c r="B34" s="56" t="s">
        <v>83</v>
      </c>
      <c r="C34" s="58">
        <v>0.09</v>
      </c>
      <c r="D34" s="58">
        <v>0.15</v>
      </c>
      <c r="E34" s="56" t="s">
        <v>48</v>
      </c>
      <c r="F34" s="78">
        <v>0.05</v>
      </c>
    </row>
    <row r="35" spans="2:7" ht="12.6" customHeight="1" x14ac:dyDescent="0.2">
      <c r="B35" s="22" t="s">
        <v>47</v>
      </c>
      <c r="C35" s="58">
        <v>0.06</v>
      </c>
      <c r="D35" s="58">
        <v>0.06</v>
      </c>
      <c r="E35" s="22" t="s">
        <v>48</v>
      </c>
      <c r="F35" s="78">
        <v>0.05</v>
      </c>
    </row>
    <row r="36" spans="2:7" ht="12.6" customHeight="1" x14ac:dyDescent="0.2">
      <c r="B36" s="22" t="s">
        <v>84</v>
      </c>
      <c r="C36" s="58">
        <v>0.06</v>
      </c>
      <c r="D36" s="58">
        <v>0.06</v>
      </c>
      <c r="E36" s="22" t="s">
        <v>48</v>
      </c>
      <c r="F36" s="78">
        <v>0.05</v>
      </c>
    </row>
    <row r="37" spans="2:7" ht="12.6" customHeight="1" x14ac:dyDescent="0.2">
      <c r="B37" s="22" t="s">
        <v>85</v>
      </c>
      <c r="C37" s="58">
        <v>0.06</v>
      </c>
      <c r="D37" s="58">
        <v>0.06</v>
      </c>
      <c r="E37" s="22" t="s">
        <v>48</v>
      </c>
      <c r="F37" s="78">
        <v>0.05</v>
      </c>
    </row>
    <row r="38" spans="2:7" ht="12.6" customHeight="1" x14ac:dyDescent="0.2">
      <c r="B38" s="22" t="s">
        <v>86</v>
      </c>
      <c r="C38" s="58">
        <v>0.1</v>
      </c>
      <c r="D38" s="58">
        <v>0.15</v>
      </c>
      <c r="E38" s="22" t="s">
        <v>48</v>
      </c>
      <c r="F38" s="78">
        <v>0.05</v>
      </c>
    </row>
    <row r="39" spans="2:7" ht="12.6" customHeight="1" x14ac:dyDescent="0.2">
      <c r="B39" s="22" t="s">
        <v>87</v>
      </c>
      <c r="C39" s="58">
        <v>0.1</v>
      </c>
      <c r="D39" s="58">
        <v>0.15</v>
      </c>
      <c r="E39" s="22" t="s">
        <v>48</v>
      </c>
      <c r="F39" s="78">
        <v>0.05</v>
      </c>
    </row>
    <row r="40" spans="2:7" ht="12.6" customHeight="1" x14ac:dyDescent="0.2">
      <c r="B40" s="56" t="s">
        <v>205</v>
      </c>
      <c r="C40" s="58">
        <v>0.1</v>
      </c>
      <c r="D40" s="58">
        <v>0.15</v>
      </c>
      <c r="E40" s="22" t="s">
        <v>48</v>
      </c>
      <c r="F40" s="78">
        <v>0.05</v>
      </c>
    </row>
    <row r="41" spans="2:7" ht="12.6" customHeight="1" x14ac:dyDescent="0.2">
      <c r="B41" s="22" t="s">
        <v>88</v>
      </c>
      <c r="C41" s="58">
        <v>0.1</v>
      </c>
      <c r="D41" s="58">
        <v>0.15</v>
      </c>
      <c r="E41" s="22" t="s">
        <v>48</v>
      </c>
      <c r="F41" s="78">
        <v>0.05</v>
      </c>
    </row>
    <row r="42" spans="2:7" ht="12.6" customHeight="1" x14ac:dyDescent="0.2">
      <c r="B42" s="22" t="s">
        <v>89</v>
      </c>
      <c r="C42" s="58">
        <v>0.1</v>
      </c>
      <c r="D42" s="58">
        <v>0.15</v>
      </c>
      <c r="E42" s="22" t="s">
        <v>48</v>
      </c>
      <c r="F42" s="78">
        <v>0.05</v>
      </c>
    </row>
    <row r="43" spans="2:7" ht="12.6" customHeight="1" x14ac:dyDescent="0.2">
      <c r="B43" s="22" t="s">
        <v>90</v>
      </c>
      <c r="C43" s="58">
        <v>0.1</v>
      </c>
      <c r="D43" s="58">
        <v>0.15</v>
      </c>
      <c r="E43" s="22" t="s">
        <v>48</v>
      </c>
      <c r="F43" s="78">
        <v>0.05</v>
      </c>
    </row>
    <row r="44" spans="2:7" ht="12.6" customHeight="1" x14ac:dyDescent="0.2">
      <c r="B44" s="22" t="s">
        <v>91</v>
      </c>
      <c r="C44" s="58">
        <v>0.21</v>
      </c>
      <c r="D44" s="60">
        <v>0.21</v>
      </c>
      <c r="E44" s="22" t="s">
        <v>46</v>
      </c>
      <c r="F44" s="78">
        <v>0.09</v>
      </c>
      <c r="G44" s="79" t="s">
        <v>218</v>
      </c>
    </row>
    <row r="45" spans="2:7" ht="12.6" customHeight="1" x14ac:dyDescent="0.2">
      <c r="B45" s="22" t="s">
        <v>92</v>
      </c>
      <c r="C45" s="58">
        <v>0.18</v>
      </c>
      <c r="D45" s="58">
        <v>0.18</v>
      </c>
      <c r="E45" s="22" t="s">
        <v>49</v>
      </c>
      <c r="F45" s="78"/>
    </row>
    <row r="46" spans="2:7" ht="12.6" customHeight="1" x14ac:dyDescent="0.2">
      <c r="B46" s="22" t="s">
        <v>93</v>
      </c>
      <c r="C46" s="58">
        <v>0.18</v>
      </c>
      <c r="D46" s="58">
        <v>0.18</v>
      </c>
      <c r="E46" s="22" t="s">
        <v>49</v>
      </c>
      <c r="F46" s="78"/>
    </row>
    <row r="47" spans="2:7" ht="12.6" customHeight="1" x14ac:dyDescent="0.2">
      <c r="B47" s="22" t="s">
        <v>94</v>
      </c>
      <c r="C47" s="58">
        <v>0.18</v>
      </c>
      <c r="D47" s="58">
        <v>0.2</v>
      </c>
      <c r="E47" s="22" t="s">
        <v>49</v>
      </c>
      <c r="F47" s="78">
        <v>0.05</v>
      </c>
    </row>
    <row r="48" spans="2:7" ht="12.6" customHeight="1" x14ac:dyDescent="0.2">
      <c r="B48" s="22" t="s">
        <v>95</v>
      </c>
      <c r="C48" s="58">
        <v>0.25</v>
      </c>
      <c r="D48" s="60">
        <v>0.2</v>
      </c>
      <c r="E48" s="22" t="s">
        <v>1</v>
      </c>
      <c r="F48" s="78">
        <v>0.06</v>
      </c>
    </row>
    <row r="49" spans="2:6" ht="12.6" customHeight="1" x14ac:dyDescent="0.2">
      <c r="B49" s="22" t="s">
        <v>96</v>
      </c>
      <c r="C49" s="58">
        <v>0.21</v>
      </c>
      <c r="D49" s="58">
        <v>0.21</v>
      </c>
      <c r="E49" s="22" t="s">
        <v>98</v>
      </c>
      <c r="F49" s="78">
        <v>0.02</v>
      </c>
    </row>
    <row r="50" spans="2:6" x14ac:dyDescent="0.2">
      <c r="B50" s="22" t="s">
        <v>97</v>
      </c>
      <c r="C50" s="58">
        <v>0.21</v>
      </c>
      <c r="D50" s="58">
        <v>0.21</v>
      </c>
      <c r="E50" s="22" t="s">
        <v>98</v>
      </c>
      <c r="F50" s="78">
        <v>0.02</v>
      </c>
    </row>
    <row r="51" spans="2:6" x14ac:dyDescent="0.2">
      <c r="B51" s="22" t="s">
        <v>99</v>
      </c>
      <c r="C51" s="58">
        <v>0.24</v>
      </c>
      <c r="D51" s="58">
        <v>0.24</v>
      </c>
      <c r="E51" s="22" t="s">
        <v>98</v>
      </c>
      <c r="F51" s="78"/>
    </row>
    <row r="52" spans="2:6" x14ac:dyDescent="0.2">
      <c r="B52" s="22" t="s">
        <v>100</v>
      </c>
      <c r="C52" s="58">
        <v>0.24</v>
      </c>
      <c r="D52" s="58">
        <v>0.24</v>
      </c>
      <c r="E52" s="22" t="s">
        <v>98</v>
      </c>
      <c r="F52" s="78"/>
    </row>
    <row r="53" spans="2:6" x14ac:dyDescent="0.2">
      <c r="B53" s="22" t="s">
        <v>101</v>
      </c>
      <c r="C53" s="58">
        <v>0.24</v>
      </c>
      <c r="D53" s="58">
        <v>0.24</v>
      </c>
      <c r="E53" s="22" t="s">
        <v>98</v>
      </c>
      <c r="F53" s="78"/>
    </row>
    <row r="54" spans="2:6" ht="14.25" x14ac:dyDescent="0.2">
      <c r="B54" s="22" t="s">
        <v>102</v>
      </c>
      <c r="C54" s="58">
        <v>0.25</v>
      </c>
      <c r="D54" s="57">
        <v>5.3999999999999999E-2</v>
      </c>
      <c r="E54" s="56" t="s">
        <v>107</v>
      </c>
      <c r="F54" s="78"/>
    </row>
    <row r="55" spans="2:6" ht="14.25" x14ac:dyDescent="0.2">
      <c r="B55" s="22" t="s">
        <v>103</v>
      </c>
      <c r="C55" s="58">
        <v>0.25</v>
      </c>
      <c r="D55" s="57">
        <v>5.3999999999999999E-2</v>
      </c>
      <c r="E55" s="56" t="s">
        <v>107</v>
      </c>
      <c r="F55" s="78"/>
    </row>
    <row r="56" spans="2:6" ht="14.25" x14ac:dyDescent="0.2">
      <c r="B56" s="22" t="s">
        <v>104</v>
      </c>
      <c r="C56" s="58">
        <v>0.25</v>
      </c>
      <c r="D56" s="57">
        <v>5.3999999999999999E-2</v>
      </c>
      <c r="E56" s="56" t="s">
        <v>107</v>
      </c>
      <c r="F56" s="78"/>
    </row>
    <row r="57" spans="2:6" ht="14.25" x14ac:dyDescent="0.2">
      <c r="B57" s="22" t="s">
        <v>105</v>
      </c>
      <c r="C57" s="58">
        <v>0.25</v>
      </c>
      <c r="D57" s="57">
        <v>5.3999999999999999E-2</v>
      </c>
      <c r="E57" s="56" t="s">
        <v>107</v>
      </c>
      <c r="F57" s="78"/>
    </row>
    <row r="58" spans="2:6" ht="14.25" x14ac:dyDescent="0.2">
      <c r="B58" s="22" t="s">
        <v>106</v>
      </c>
      <c r="C58" s="55">
        <v>0.25</v>
      </c>
      <c r="D58" s="57">
        <v>5.3999999999999999E-2</v>
      </c>
      <c r="E58" s="56" t="s">
        <v>107</v>
      </c>
      <c r="F58" s="78"/>
    </row>
    <row r="59" spans="2:6" x14ac:dyDescent="0.2">
      <c r="B59" s="56" t="s">
        <v>108</v>
      </c>
      <c r="C59" s="55">
        <v>0.18</v>
      </c>
      <c r="D59" s="55">
        <v>0.2</v>
      </c>
      <c r="E59" s="56" t="s">
        <v>49</v>
      </c>
      <c r="F59" s="78">
        <v>0.05</v>
      </c>
    </row>
    <row r="60" spans="2:6" x14ac:dyDescent="0.2">
      <c r="B60" s="56" t="s">
        <v>109</v>
      </c>
      <c r="C60" s="55">
        <v>0.09</v>
      </c>
      <c r="D60" s="55">
        <v>0.15</v>
      </c>
      <c r="E60" s="56" t="s">
        <v>48</v>
      </c>
      <c r="F60" s="78">
        <v>0.05</v>
      </c>
    </row>
    <row r="61" spans="2:6" x14ac:dyDescent="0.2">
      <c r="B61" s="56" t="s">
        <v>110</v>
      </c>
      <c r="C61" s="55">
        <v>0.09</v>
      </c>
      <c r="D61" s="55">
        <v>0.15</v>
      </c>
      <c r="E61" s="56" t="s">
        <v>48</v>
      </c>
      <c r="F61" s="78">
        <v>0.05</v>
      </c>
    </row>
    <row r="62" spans="2:6" x14ac:dyDescent="0.2">
      <c r="B62" s="56" t="s">
        <v>111</v>
      </c>
      <c r="C62" s="55">
        <v>0.09</v>
      </c>
      <c r="D62" s="55">
        <v>0.15</v>
      </c>
      <c r="E62" s="56" t="s">
        <v>48</v>
      </c>
      <c r="F62" s="78">
        <v>0.05</v>
      </c>
    </row>
    <row r="63" spans="2:6" x14ac:dyDescent="0.2">
      <c r="B63" s="56" t="s">
        <v>112</v>
      </c>
      <c r="C63" s="55">
        <v>0.09</v>
      </c>
      <c r="D63" s="55">
        <v>0.15</v>
      </c>
      <c r="E63" s="56" t="s">
        <v>48</v>
      </c>
      <c r="F63" s="78">
        <v>0.05</v>
      </c>
    </row>
    <row r="64" spans="2:6" x14ac:dyDescent="0.2">
      <c r="B64" s="56" t="s">
        <v>113</v>
      </c>
      <c r="C64" s="55">
        <v>0.09</v>
      </c>
      <c r="D64" s="55">
        <v>0.09</v>
      </c>
      <c r="E64" s="22" t="s">
        <v>116</v>
      </c>
      <c r="F64" s="78">
        <v>3.1E-2</v>
      </c>
    </row>
    <row r="65" spans="2:6" x14ac:dyDescent="0.2">
      <c r="B65" s="56" t="s">
        <v>114</v>
      </c>
      <c r="C65" s="55">
        <v>0.09</v>
      </c>
      <c r="D65" s="55">
        <v>0.09</v>
      </c>
      <c r="E65" s="22" t="s">
        <v>116</v>
      </c>
      <c r="F65" s="78">
        <v>3.1E-2</v>
      </c>
    </row>
    <row r="66" spans="2:6" x14ac:dyDescent="0.2">
      <c r="B66" s="22" t="s">
        <v>115</v>
      </c>
      <c r="C66" s="55">
        <v>0.09</v>
      </c>
      <c r="D66" s="55">
        <v>0.09</v>
      </c>
      <c r="E66" s="22" t="s">
        <v>116</v>
      </c>
      <c r="F66" s="78">
        <v>3.1E-2</v>
      </c>
    </row>
    <row r="67" spans="2:6" x14ac:dyDescent="0.2">
      <c r="B67" s="22" t="s">
        <v>117</v>
      </c>
      <c r="C67" s="55">
        <v>0.09</v>
      </c>
      <c r="D67" s="75">
        <v>4.9000000000000002E-2</v>
      </c>
      <c r="E67" s="22" t="s">
        <v>116</v>
      </c>
      <c r="F67" s="78"/>
    </row>
    <row r="68" spans="2:6" x14ac:dyDescent="0.2">
      <c r="B68" s="22" t="s">
        <v>118</v>
      </c>
      <c r="C68" s="55">
        <v>0.09</v>
      </c>
      <c r="D68" s="75">
        <v>4.9000000000000002E-2</v>
      </c>
      <c r="E68" s="22" t="s">
        <v>116</v>
      </c>
      <c r="F68" s="78"/>
    </row>
    <row r="69" spans="2:6" x14ac:dyDescent="0.2">
      <c r="B69" s="22" t="s">
        <v>119</v>
      </c>
      <c r="C69" s="55">
        <v>0.09</v>
      </c>
      <c r="D69" s="75">
        <v>4.9000000000000002E-2</v>
      </c>
      <c r="E69" s="22" t="s">
        <v>116</v>
      </c>
      <c r="F69" s="78"/>
    </row>
    <row r="70" spans="2:6" x14ac:dyDescent="0.2">
      <c r="B70" s="22" t="s">
        <v>120</v>
      </c>
      <c r="C70" s="55">
        <v>0.09</v>
      </c>
      <c r="D70" s="75">
        <v>4.2999999999999997E-2</v>
      </c>
      <c r="E70" s="22" t="s">
        <v>124</v>
      </c>
      <c r="F70" s="78"/>
    </row>
    <row r="71" spans="2:6" x14ac:dyDescent="0.2">
      <c r="B71" s="22" t="s">
        <v>121</v>
      </c>
      <c r="C71" s="55">
        <v>0.09</v>
      </c>
      <c r="D71" s="75">
        <v>4.2999999999999997E-2</v>
      </c>
      <c r="E71" s="22" t="s">
        <v>124</v>
      </c>
      <c r="F71" s="78"/>
    </row>
    <row r="72" spans="2:6" x14ac:dyDescent="0.2">
      <c r="B72" s="22" t="s">
        <v>122</v>
      </c>
      <c r="C72" s="55">
        <v>0.09</v>
      </c>
      <c r="D72" s="75">
        <v>4.2999999999999997E-2</v>
      </c>
      <c r="E72" s="22" t="s">
        <v>124</v>
      </c>
      <c r="F72" s="78"/>
    </row>
    <row r="73" spans="2:6" x14ac:dyDescent="0.2">
      <c r="B73" s="22" t="s">
        <v>123</v>
      </c>
      <c r="C73" s="55">
        <v>0.09</v>
      </c>
      <c r="D73" s="75">
        <v>4.2999999999999997E-2</v>
      </c>
      <c r="E73" s="22" t="s">
        <v>124</v>
      </c>
      <c r="F73" s="78"/>
    </row>
    <row r="74" spans="2:6" x14ac:dyDescent="0.2">
      <c r="B74" s="22" t="s">
        <v>125</v>
      </c>
      <c r="C74" s="55">
        <v>0.15</v>
      </c>
      <c r="D74" s="55">
        <v>0.15</v>
      </c>
      <c r="E74" s="22" t="s">
        <v>48</v>
      </c>
      <c r="F74" s="78">
        <v>0.06</v>
      </c>
    </row>
    <row r="75" spans="2:6" x14ac:dyDescent="0.2">
      <c r="B75" s="22" t="s">
        <v>126</v>
      </c>
      <c r="C75" s="55">
        <v>0.15</v>
      </c>
      <c r="D75" s="55">
        <v>0.15</v>
      </c>
      <c r="E75" s="22" t="s">
        <v>48</v>
      </c>
      <c r="F75" s="78">
        <v>0.06</v>
      </c>
    </row>
    <row r="76" spans="2:6" x14ac:dyDescent="0.2">
      <c r="B76" s="22" t="s">
        <v>127</v>
      </c>
      <c r="C76" s="55">
        <v>0.21</v>
      </c>
      <c r="D76" s="55">
        <v>0.2</v>
      </c>
      <c r="E76" s="22" t="s">
        <v>48</v>
      </c>
      <c r="F76" s="78">
        <v>0.1</v>
      </c>
    </row>
    <row r="77" spans="2:6" x14ac:dyDescent="0.2">
      <c r="B77" s="22" t="s">
        <v>128</v>
      </c>
      <c r="C77" s="55">
        <v>0.21</v>
      </c>
      <c r="D77" s="55">
        <v>0.2</v>
      </c>
      <c r="E77" s="22" t="s">
        <v>48</v>
      </c>
      <c r="F77" s="78">
        <v>0.1</v>
      </c>
    </row>
    <row r="78" spans="2:6" x14ac:dyDescent="0.2">
      <c r="B78" s="22" t="s">
        <v>129</v>
      </c>
      <c r="C78" s="55">
        <v>0.21</v>
      </c>
      <c r="D78" s="55">
        <v>0.2</v>
      </c>
      <c r="E78" s="22" t="s">
        <v>48</v>
      </c>
      <c r="F78" s="78">
        <v>0.1</v>
      </c>
    </row>
    <row r="79" spans="2:6" x14ac:dyDescent="0.2">
      <c r="B79" s="22" t="s">
        <v>130</v>
      </c>
      <c r="C79" s="55">
        <v>0.25</v>
      </c>
      <c r="D79" s="55">
        <v>0.25</v>
      </c>
      <c r="E79" s="56" t="s">
        <v>134</v>
      </c>
      <c r="F79" s="78"/>
    </row>
    <row r="80" spans="2:6" x14ac:dyDescent="0.2">
      <c r="B80" s="22" t="s">
        <v>131</v>
      </c>
      <c r="C80" s="55">
        <v>0.25</v>
      </c>
      <c r="D80" s="55">
        <v>0.25</v>
      </c>
      <c r="E80" s="56" t="s">
        <v>134</v>
      </c>
      <c r="F80" s="78"/>
    </row>
    <row r="81" spans="2:6" x14ac:dyDescent="0.2">
      <c r="B81" s="56" t="s">
        <v>132</v>
      </c>
      <c r="C81" s="55">
        <v>0.25</v>
      </c>
      <c r="D81" s="55">
        <v>0.25</v>
      </c>
      <c r="E81" s="56" t="s">
        <v>134</v>
      </c>
      <c r="F81" s="78"/>
    </row>
    <row r="82" spans="2:6" x14ac:dyDescent="0.2">
      <c r="B82" s="56" t="s">
        <v>133</v>
      </c>
      <c r="C82" s="55">
        <v>0.25</v>
      </c>
      <c r="D82" s="55">
        <v>0.25</v>
      </c>
      <c r="E82" s="56" t="s">
        <v>134</v>
      </c>
      <c r="F82" s="78"/>
    </row>
    <row r="83" spans="2:6" x14ac:dyDescent="0.2">
      <c r="B83" s="22" t="s">
        <v>135</v>
      </c>
      <c r="C83" s="55">
        <v>0.06</v>
      </c>
      <c r="D83" s="55">
        <v>0.06</v>
      </c>
      <c r="E83" s="22" t="s">
        <v>48</v>
      </c>
      <c r="F83" s="78">
        <v>0.05</v>
      </c>
    </row>
    <row r="84" spans="2:6" x14ac:dyDescent="0.2">
      <c r="B84" s="22" t="s">
        <v>136</v>
      </c>
      <c r="C84" s="55">
        <v>0.06</v>
      </c>
      <c r="D84" s="55">
        <v>0.06</v>
      </c>
      <c r="E84" s="22" t="s">
        <v>48</v>
      </c>
      <c r="F84" s="78">
        <v>0.05</v>
      </c>
    </row>
    <row r="85" spans="2:6" x14ac:dyDescent="0.2">
      <c r="B85" s="22" t="s">
        <v>137</v>
      </c>
      <c r="C85" s="55">
        <v>0.18</v>
      </c>
      <c r="D85" s="55">
        <v>0.15</v>
      </c>
      <c r="E85" s="56" t="s">
        <v>74</v>
      </c>
      <c r="F85" s="78">
        <v>0.05</v>
      </c>
    </row>
    <row r="86" spans="2:6" x14ac:dyDescent="0.2">
      <c r="B86" s="22" t="s">
        <v>138</v>
      </c>
      <c r="C86" s="55">
        <v>0.18</v>
      </c>
      <c r="D86" s="55">
        <v>0.15</v>
      </c>
      <c r="E86" s="56" t="s">
        <v>74</v>
      </c>
      <c r="F86" s="78">
        <v>0.05</v>
      </c>
    </row>
    <row r="87" spans="2:6" x14ac:dyDescent="0.2">
      <c r="B87" s="22" t="s">
        <v>139</v>
      </c>
      <c r="C87" s="55">
        <v>0.18</v>
      </c>
      <c r="D87" s="55">
        <v>0.15</v>
      </c>
      <c r="E87" s="56" t="s">
        <v>74</v>
      </c>
      <c r="F87" s="78">
        <v>0.05</v>
      </c>
    </row>
    <row r="88" spans="2:6" x14ac:dyDescent="0.2">
      <c r="B88" s="22" t="s">
        <v>140</v>
      </c>
      <c r="C88" s="55">
        <v>0.18</v>
      </c>
      <c r="D88" s="55">
        <v>0.15</v>
      </c>
      <c r="E88" s="56" t="s">
        <v>74</v>
      </c>
      <c r="F88" s="78">
        <v>0.05</v>
      </c>
    </row>
    <row r="89" spans="2:6" x14ac:dyDescent="0.2">
      <c r="B89" s="22" t="s">
        <v>141</v>
      </c>
      <c r="C89" s="55">
        <v>0.18</v>
      </c>
      <c r="D89" s="55">
        <v>0.2</v>
      </c>
      <c r="E89" s="22" t="s">
        <v>49</v>
      </c>
      <c r="F89" s="78">
        <v>0.05</v>
      </c>
    </row>
    <row r="90" spans="2:6" x14ac:dyDescent="0.2">
      <c r="B90" s="22" t="s">
        <v>142</v>
      </c>
      <c r="C90" s="55">
        <v>0.18</v>
      </c>
      <c r="D90" s="55">
        <v>0.2</v>
      </c>
      <c r="E90" s="22" t="s">
        <v>49</v>
      </c>
      <c r="F90" s="78">
        <v>0.05</v>
      </c>
    </row>
    <row r="91" spans="2:6" x14ac:dyDescent="0.2">
      <c r="B91" s="22" t="s">
        <v>143</v>
      </c>
      <c r="C91" s="55">
        <v>0.25</v>
      </c>
      <c r="D91" s="59" t="s">
        <v>204</v>
      </c>
      <c r="E91" s="22" t="s">
        <v>1</v>
      </c>
      <c r="F91" s="78"/>
    </row>
    <row r="92" spans="2:6" x14ac:dyDescent="0.2">
      <c r="B92" s="22" t="s">
        <v>144</v>
      </c>
      <c r="C92" s="55">
        <v>0.25</v>
      </c>
      <c r="D92" s="59" t="s">
        <v>204</v>
      </c>
      <c r="E92" s="22" t="s">
        <v>1</v>
      </c>
      <c r="F92" s="78"/>
    </row>
    <row r="93" spans="2:6" x14ac:dyDescent="0.2">
      <c r="B93" s="22" t="s">
        <v>145</v>
      </c>
      <c r="C93" s="55">
        <v>0.25</v>
      </c>
      <c r="D93" s="59" t="s">
        <v>204</v>
      </c>
      <c r="E93" s="22" t="s">
        <v>1</v>
      </c>
      <c r="F93" s="78"/>
    </row>
    <row r="94" spans="2:6" ht="14.25" x14ac:dyDescent="0.2">
      <c r="B94" s="22" t="s">
        <v>146</v>
      </c>
      <c r="C94" s="55">
        <v>0.25</v>
      </c>
      <c r="D94" s="76">
        <v>0.121</v>
      </c>
      <c r="E94" s="56" t="s">
        <v>149</v>
      </c>
      <c r="F94" s="78"/>
    </row>
    <row r="95" spans="2:6" ht="14.25" x14ac:dyDescent="0.2">
      <c r="B95" s="22" t="s">
        <v>147</v>
      </c>
      <c r="C95" s="55">
        <v>0.25</v>
      </c>
      <c r="D95" s="76">
        <v>0.121</v>
      </c>
      <c r="E95" s="56" t="s">
        <v>149</v>
      </c>
      <c r="F95" s="78"/>
    </row>
    <row r="96" spans="2:6" ht="14.25" x14ac:dyDescent="0.2">
      <c r="B96" s="22" t="s">
        <v>148</v>
      </c>
      <c r="C96" s="55">
        <v>0.25</v>
      </c>
      <c r="D96" s="76">
        <v>0.121</v>
      </c>
      <c r="E96" s="56" t="s">
        <v>149</v>
      </c>
      <c r="F96" s="78"/>
    </row>
    <row r="97" spans="2:6" x14ac:dyDescent="0.2">
      <c r="B97" s="56" t="s">
        <v>150</v>
      </c>
      <c r="C97" s="55">
        <v>0.18</v>
      </c>
      <c r="D97" s="55">
        <v>0.18</v>
      </c>
      <c r="E97" s="56" t="s">
        <v>49</v>
      </c>
      <c r="F97" s="78"/>
    </row>
    <row r="98" spans="2:6" x14ac:dyDescent="0.2">
      <c r="B98" s="56" t="s">
        <v>151</v>
      </c>
      <c r="C98" s="55">
        <v>0.18</v>
      </c>
      <c r="D98" s="55">
        <v>0.18</v>
      </c>
      <c r="E98" s="56" t="s">
        <v>49</v>
      </c>
      <c r="F98" s="78"/>
    </row>
    <row r="99" spans="2:6" x14ac:dyDescent="0.2">
      <c r="B99" s="56" t="s">
        <v>152</v>
      </c>
      <c r="C99" s="55">
        <v>0.12</v>
      </c>
      <c r="D99" s="55">
        <v>0.2</v>
      </c>
      <c r="E99" s="56" t="s">
        <v>48</v>
      </c>
      <c r="F99" s="78">
        <v>0.05</v>
      </c>
    </row>
    <row r="100" spans="2:6" x14ac:dyDescent="0.2">
      <c r="B100" s="56" t="s">
        <v>153</v>
      </c>
      <c r="C100" s="55">
        <v>0.12</v>
      </c>
      <c r="D100" s="55">
        <v>0.2</v>
      </c>
      <c r="E100" s="56" t="s">
        <v>48</v>
      </c>
      <c r="F100" s="78">
        <v>0.05</v>
      </c>
    </row>
    <row r="101" spans="2:6" x14ac:dyDescent="0.2">
      <c r="B101" s="56" t="s">
        <v>154</v>
      </c>
      <c r="C101" s="55">
        <v>0.12</v>
      </c>
      <c r="D101" s="55">
        <v>0.2</v>
      </c>
      <c r="E101" s="56" t="s">
        <v>48</v>
      </c>
      <c r="F101" s="78">
        <v>0.05</v>
      </c>
    </row>
    <row r="102" spans="2:6" x14ac:dyDescent="0.2">
      <c r="B102" s="56" t="s">
        <v>155</v>
      </c>
      <c r="C102" s="55">
        <v>0.06</v>
      </c>
      <c r="D102" s="55">
        <v>0.06</v>
      </c>
      <c r="E102" s="56" t="s">
        <v>48</v>
      </c>
      <c r="F102" s="78">
        <v>0.05</v>
      </c>
    </row>
    <row r="103" spans="2:6" x14ac:dyDescent="0.2">
      <c r="B103" s="56" t="s">
        <v>156</v>
      </c>
      <c r="C103" s="55">
        <v>0.06</v>
      </c>
      <c r="D103" s="55">
        <v>0.06</v>
      </c>
      <c r="E103" s="56" t="s">
        <v>48</v>
      </c>
      <c r="F103" s="78">
        <v>0.05</v>
      </c>
    </row>
    <row r="104" spans="2:6" x14ac:dyDescent="0.2">
      <c r="B104" s="56" t="s">
        <v>157</v>
      </c>
      <c r="C104" s="55">
        <v>0.06</v>
      </c>
      <c r="D104" s="55">
        <v>0.06</v>
      </c>
      <c r="E104" s="56" t="s">
        <v>48</v>
      </c>
      <c r="F104" s="78">
        <v>0.05</v>
      </c>
    </row>
    <row r="105" spans="2:6" x14ac:dyDescent="0.2">
      <c r="B105" s="56" t="s">
        <v>158</v>
      </c>
      <c r="C105" s="55">
        <v>0.27</v>
      </c>
      <c r="D105" s="55">
        <v>0.27</v>
      </c>
      <c r="E105" s="56" t="s">
        <v>161</v>
      </c>
      <c r="F105" s="78">
        <v>0.06</v>
      </c>
    </row>
    <row r="106" spans="2:6" x14ac:dyDescent="0.2">
      <c r="B106" s="56" t="s">
        <v>159</v>
      </c>
      <c r="C106" s="55">
        <v>0.27</v>
      </c>
      <c r="D106" s="55">
        <v>0.27</v>
      </c>
      <c r="E106" s="56" t="s">
        <v>161</v>
      </c>
      <c r="F106" s="78">
        <v>0.06</v>
      </c>
    </row>
    <row r="107" spans="2:6" x14ac:dyDescent="0.2">
      <c r="B107" s="56" t="s">
        <v>160</v>
      </c>
      <c r="C107" s="55">
        <v>0.27</v>
      </c>
      <c r="D107" s="55">
        <v>0.27</v>
      </c>
      <c r="E107" s="56" t="s">
        <v>161</v>
      </c>
      <c r="F107" s="78">
        <v>0.06</v>
      </c>
    </row>
    <row r="108" spans="2:6" x14ac:dyDescent="0.2">
      <c r="B108" s="56" t="s">
        <v>162</v>
      </c>
      <c r="C108" s="55">
        <v>0.27</v>
      </c>
      <c r="D108" s="55">
        <v>0.27</v>
      </c>
      <c r="E108" s="56" t="s">
        <v>161</v>
      </c>
      <c r="F108" s="78">
        <v>0.06</v>
      </c>
    </row>
    <row r="109" spans="2:6" x14ac:dyDescent="0.2">
      <c r="B109" s="56" t="s">
        <v>163</v>
      </c>
      <c r="C109" s="55">
        <v>0.15</v>
      </c>
      <c r="D109" s="55">
        <v>0.15</v>
      </c>
      <c r="E109" s="56" t="s">
        <v>48</v>
      </c>
      <c r="F109" s="78">
        <v>0.06</v>
      </c>
    </row>
    <row r="110" spans="2:6" x14ac:dyDescent="0.2">
      <c r="B110" s="56" t="s">
        <v>164</v>
      </c>
      <c r="C110" s="55">
        <v>0.15</v>
      </c>
      <c r="D110" s="55">
        <v>0.15</v>
      </c>
      <c r="E110" s="56" t="s">
        <v>48</v>
      </c>
      <c r="F110" s="78">
        <v>0.06</v>
      </c>
    </row>
    <row r="111" spans="2:6" x14ac:dyDescent="0.2">
      <c r="B111" s="56" t="s">
        <v>165</v>
      </c>
      <c r="C111" s="55">
        <v>0.15</v>
      </c>
      <c r="D111" s="55">
        <v>0.15</v>
      </c>
      <c r="E111" s="56" t="s">
        <v>48</v>
      </c>
      <c r="F111" s="78">
        <v>0.06</v>
      </c>
    </row>
    <row r="112" spans="2:6" x14ac:dyDescent="0.2">
      <c r="B112" s="56" t="s">
        <v>166</v>
      </c>
      <c r="C112" s="55">
        <v>0.15</v>
      </c>
      <c r="D112" s="55">
        <v>0.15</v>
      </c>
      <c r="E112" s="56" t="s">
        <v>48</v>
      </c>
      <c r="F112" s="78">
        <v>0.06</v>
      </c>
    </row>
    <row r="113" spans="2:6" x14ac:dyDescent="0.2">
      <c r="B113" s="56" t="s">
        <v>167</v>
      </c>
      <c r="C113" s="55">
        <v>0.15</v>
      </c>
      <c r="D113" s="55">
        <v>0.15</v>
      </c>
      <c r="E113" s="56" t="s">
        <v>48</v>
      </c>
      <c r="F113" s="78">
        <v>0.06</v>
      </c>
    </row>
    <row r="114" spans="2:6" x14ac:dyDescent="0.2">
      <c r="B114" s="56" t="s">
        <v>168</v>
      </c>
      <c r="C114" s="55">
        <v>0.27</v>
      </c>
      <c r="D114" s="55">
        <v>0.27</v>
      </c>
      <c r="E114" s="56" t="s">
        <v>98</v>
      </c>
      <c r="F114" s="78"/>
    </row>
    <row r="115" spans="2:6" x14ac:dyDescent="0.2">
      <c r="B115" s="56" t="s">
        <v>169</v>
      </c>
      <c r="C115" s="55">
        <v>0.27</v>
      </c>
      <c r="D115" s="55">
        <v>0.27</v>
      </c>
      <c r="E115" s="56" t="s">
        <v>98</v>
      </c>
      <c r="F115" s="78"/>
    </row>
    <row r="116" spans="2:6" x14ac:dyDescent="0.2">
      <c r="B116" s="56" t="s">
        <v>170</v>
      </c>
      <c r="C116" s="55">
        <v>0.27</v>
      </c>
      <c r="D116" s="55">
        <v>0.27</v>
      </c>
      <c r="E116" s="56" t="s">
        <v>98</v>
      </c>
      <c r="F116" s="78"/>
    </row>
    <row r="117" spans="2:6" x14ac:dyDescent="0.2">
      <c r="B117" s="56" t="s">
        <v>171</v>
      </c>
      <c r="C117" s="55">
        <v>0.21</v>
      </c>
      <c r="D117" s="59" t="s">
        <v>204</v>
      </c>
      <c r="E117" s="56" t="s">
        <v>98</v>
      </c>
      <c r="F117" s="78"/>
    </row>
    <row r="118" spans="2:6" x14ac:dyDescent="0.2">
      <c r="B118" s="56" t="s">
        <v>172</v>
      </c>
      <c r="C118" s="55">
        <v>0.12</v>
      </c>
      <c r="D118" s="55">
        <v>0.15</v>
      </c>
      <c r="E118" s="56" t="s">
        <v>62</v>
      </c>
      <c r="F118" s="78">
        <v>0.05</v>
      </c>
    </row>
    <row r="119" spans="2:6" x14ac:dyDescent="0.2">
      <c r="B119" s="56" t="s">
        <v>173</v>
      </c>
      <c r="C119" s="55">
        <v>0.12</v>
      </c>
      <c r="D119" s="55">
        <v>0.15</v>
      </c>
      <c r="E119" s="56" t="s">
        <v>62</v>
      </c>
      <c r="F119" s="78">
        <v>0.05</v>
      </c>
    </row>
    <row r="120" spans="2:6" x14ac:dyDescent="0.2">
      <c r="B120" s="56" t="s">
        <v>174</v>
      </c>
      <c r="C120" s="55">
        <v>0.12</v>
      </c>
      <c r="D120" s="55">
        <v>0.15</v>
      </c>
      <c r="E120" s="56" t="s">
        <v>62</v>
      </c>
      <c r="F120" s="78">
        <v>0.05</v>
      </c>
    </row>
    <row r="121" spans="2:6" x14ac:dyDescent="0.2">
      <c r="B121" s="56" t="s">
        <v>175</v>
      </c>
      <c r="C121" s="55">
        <v>0.12</v>
      </c>
      <c r="D121" s="55">
        <v>0.15</v>
      </c>
      <c r="E121" s="56" t="s">
        <v>62</v>
      </c>
      <c r="F121" s="78">
        <v>0.05</v>
      </c>
    </row>
    <row r="122" spans="2:6" x14ac:dyDescent="0.2">
      <c r="B122" s="56" t="s">
        <v>176</v>
      </c>
      <c r="C122" s="55">
        <v>0.15</v>
      </c>
      <c r="D122" s="59" t="s">
        <v>204</v>
      </c>
      <c r="E122" s="56" t="s">
        <v>1</v>
      </c>
      <c r="F122" s="78"/>
    </row>
    <row r="123" spans="2:6" x14ac:dyDescent="0.2">
      <c r="B123" s="56" t="s">
        <v>177</v>
      </c>
      <c r="C123" s="55">
        <v>0.15</v>
      </c>
      <c r="D123" s="59" t="s">
        <v>204</v>
      </c>
      <c r="E123" s="56" t="s">
        <v>1</v>
      </c>
      <c r="F123" s="78"/>
    </row>
    <row r="124" spans="2:6" x14ac:dyDescent="0.2">
      <c r="B124" s="56" t="s">
        <v>178</v>
      </c>
      <c r="C124" s="55">
        <v>0.15</v>
      </c>
      <c r="D124" s="59" t="s">
        <v>204</v>
      </c>
      <c r="E124" s="56" t="s">
        <v>1</v>
      </c>
      <c r="F124" s="78"/>
    </row>
    <row r="125" spans="2:6" ht="14.25" x14ac:dyDescent="0.2">
      <c r="B125" s="56" t="s">
        <v>179</v>
      </c>
      <c r="C125" s="55">
        <v>0.25</v>
      </c>
      <c r="D125" s="76">
        <v>0.152</v>
      </c>
      <c r="E125" s="56" t="s">
        <v>149</v>
      </c>
      <c r="F125" s="78"/>
    </row>
    <row r="126" spans="2:6" ht="14.25" x14ac:dyDescent="0.2">
      <c r="B126" s="56" t="s">
        <v>180</v>
      </c>
      <c r="C126" s="55">
        <v>0.25</v>
      </c>
      <c r="D126" s="76">
        <v>0.152</v>
      </c>
      <c r="E126" s="56" t="s">
        <v>149</v>
      </c>
      <c r="F126" s="78"/>
    </row>
    <row r="127" spans="2:6" ht="14.25" x14ac:dyDescent="0.2">
      <c r="B127" s="56" t="s">
        <v>181</v>
      </c>
      <c r="C127" s="55">
        <v>0.25</v>
      </c>
      <c r="D127" s="76">
        <v>0.152</v>
      </c>
      <c r="E127" s="56" t="s">
        <v>149</v>
      </c>
      <c r="F127" s="78"/>
    </row>
    <row r="128" spans="2:6" ht="14.25" x14ac:dyDescent="0.2">
      <c r="B128" s="56" t="s">
        <v>182</v>
      </c>
      <c r="C128" s="55">
        <v>0.25</v>
      </c>
      <c r="D128" s="76">
        <v>0.152</v>
      </c>
      <c r="E128" s="56" t="s">
        <v>149</v>
      </c>
      <c r="F128" s="78"/>
    </row>
    <row r="129" spans="2:6" ht="14.25" x14ac:dyDescent="0.2">
      <c r="B129" s="56" t="s">
        <v>183</v>
      </c>
      <c r="C129" s="55">
        <v>0.25</v>
      </c>
      <c r="D129" s="76">
        <v>0.152</v>
      </c>
      <c r="E129" s="56" t="s">
        <v>149</v>
      </c>
      <c r="F129" s="78"/>
    </row>
    <row r="130" spans="2:6" x14ac:dyDescent="0.2">
      <c r="B130" s="56" t="s">
        <v>184</v>
      </c>
      <c r="C130" s="55">
        <v>0.18</v>
      </c>
      <c r="D130" s="55">
        <v>0.18</v>
      </c>
      <c r="E130" s="56" t="s">
        <v>187</v>
      </c>
      <c r="F130" s="78"/>
    </row>
    <row r="131" spans="2:6" x14ac:dyDescent="0.2">
      <c r="B131" s="56" t="s">
        <v>185</v>
      </c>
      <c r="C131" s="55">
        <v>0.18</v>
      </c>
      <c r="D131" s="55">
        <v>0.18</v>
      </c>
      <c r="E131" s="56" t="s">
        <v>187</v>
      </c>
      <c r="F131" s="78"/>
    </row>
    <row r="132" spans="2:6" x14ac:dyDescent="0.2">
      <c r="B132" s="56" t="s">
        <v>186</v>
      </c>
      <c r="C132" s="55">
        <v>0.18</v>
      </c>
      <c r="D132" s="55">
        <v>0.18</v>
      </c>
      <c r="E132" s="56" t="s">
        <v>187</v>
      </c>
      <c r="F132" s="78"/>
    </row>
    <row r="133" spans="2:6" x14ac:dyDescent="0.2">
      <c r="B133" s="56" t="s">
        <v>188</v>
      </c>
      <c r="C133" s="55">
        <v>0.2</v>
      </c>
      <c r="D133" s="55">
        <v>0.2</v>
      </c>
      <c r="E133" s="56" t="s">
        <v>190</v>
      </c>
      <c r="F133" s="78"/>
    </row>
    <row r="134" spans="2:6" x14ac:dyDescent="0.2">
      <c r="B134" s="56" t="s">
        <v>189</v>
      </c>
      <c r="C134" s="55">
        <v>0.2</v>
      </c>
      <c r="D134" s="55">
        <v>0.2</v>
      </c>
      <c r="E134" s="56" t="s">
        <v>190</v>
      </c>
      <c r="F134" s="78"/>
    </row>
    <row r="135" spans="2:6" x14ac:dyDescent="0.2">
      <c r="B135" s="56" t="s">
        <v>191</v>
      </c>
      <c r="C135" s="55">
        <v>0.2</v>
      </c>
      <c r="D135" s="55">
        <v>0.2</v>
      </c>
      <c r="E135" s="56" t="s">
        <v>190</v>
      </c>
      <c r="F135" s="78"/>
    </row>
    <row r="136" spans="2:6" x14ac:dyDescent="0.2">
      <c r="B136" s="56" t="s">
        <v>192</v>
      </c>
      <c r="C136" s="55">
        <v>0.2</v>
      </c>
      <c r="D136" s="55">
        <v>0.2</v>
      </c>
      <c r="E136" s="56" t="s">
        <v>190</v>
      </c>
      <c r="F136" s="78"/>
    </row>
    <row r="137" spans="2:6" x14ac:dyDescent="0.2">
      <c r="B137" s="56" t="s">
        <v>193</v>
      </c>
      <c r="C137" s="55">
        <v>0.18</v>
      </c>
      <c r="D137" s="55">
        <v>0.15</v>
      </c>
      <c r="E137" s="56" t="s">
        <v>48</v>
      </c>
      <c r="F137" s="78">
        <v>0.06</v>
      </c>
    </row>
    <row r="138" spans="2:6" x14ac:dyDescent="0.2">
      <c r="B138" s="56" t="s">
        <v>194</v>
      </c>
      <c r="C138" s="55">
        <v>0.18</v>
      </c>
      <c r="D138" s="55">
        <v>0.15</v>
      </c>
      <c r="E138" s="56" t="s">
        <v>48</v>
      </c>
      <c r="F138" s="78">
        <v>0.06</v>
      </c>
    </row>
    <row r="139" spans="2:6" x14ac:dyDescent="0.2">
      <c r="B139" s="56" t="s">
        <v>195</v>
      </c>
      <c r="C139" s="55">
        <v>0.24</v>
      </c>
      <c r="D139" s="55">
        <v>0.24</v>
      </c>
      <c r="E139" s="56" t="s">
        <v>161</v>
      </c>
      <c r="F139" s="78">
        <v>7.5999999999999998E-2</v>
      </c>
    </row>
    <row r="140" spans="2:6" x14ac:dyDescent="0.2">
      <c r="B140" s="56" t="s">
        <v>196</v>
      </c>
      <c r="C140" s="55">
        <v>0.24</v>
      </c>
      <c r="D140" s="55">
        <v>0.24</v>
      </c>
      <c r="E140" s="56" t="s">
        <v>161</v>
      </c>
      <c r="F140" s="78">
        <v>7.5999999999999998E-2</v>
      </c>
    </row>
    <row r="141" spans="2:6" x14ac:dyDescent="0.2">
      <c r="B141" s="56" t="s">
        <v>197</v>
      </c>
      <c r="C141" s="55">
        <v>0.24</v>
      </c>
      <c r="D141" s="55">
        <v>0.24</v>
      </c>
      <c r="E141" s="56" t="s">
        <v>161</v>
      </c>
      <c r="F141" s="78">
        <v>7.5999999999999998E-2</v>
      </c>
    </row>
    <row r="142" spans="2:6" x14ac:dyDescent="0.2">
      <c r="B142" s="56" t="s">
        <v>198</v>
      </c>
      <c r="C142" s="55">
        <v>0.24</v>
      </c>
      <c r="D142" s="55">
        <v>0.24</v>
      </c>
      <c r="E142" s="56" t="s">
        <v>161</v>
      </c>
      <c r="F142" s="78">
        <v>7.5999999999999998E-2</v>
      </c>
    </row>
    <row r="143" spans="2:6" x14ac:dyDescent="0.2">
      <c r="B143" s="56" t="s">
        <v>199</v>
      </c>
      <c r="C143" s="55">
        <v>0.24</v>
      </c>
      <c r="D143" s="55">
        <v>0.24</v>
      </c>
      <c r="E143" s="56" t="s">
        <v>161</v>
      </c>
      <c r="F143" s="78">
        <v>7.5999999999999998E-2</v>
      </c>
    </row>
    <row r="144" spans="2:6" x14ac:dyDescent="0.2">
      <c r="B144" s="56" t="s">
        <v>200</v>
      </c>
      <c r="C144" s="55">
        <v>0.24</v>
      </c>
      <c r="D144" s="55">
        <v>0.24</v>
      </c>
      <c r="E144" s="56" t="s">
        <v>161</v>
      </c>
      <c r="F144" s="78">
        <v>7.5999999999999998E-2</v>
      </c>
    </row>
    <row r="145" spans="2:6" x14ac:dyDescent="0.2">
      <c r="B145" s="56" t="s">
        <v>201</v>
      </c>
      <c r="C145" s="55">
        <v>0.24</v>
      </c>
      <c r="D145" s="55">
        <v>0.24</v>
      </c>
      <c r="E145" s="56" t="s">
        <v>161</v>
      </c>
      <c r="F145" s="78">
        <v>7.5999999999999998E-2</v>
      </c>
    </row>
    <row r="146" spans="2:6" x14ac:dyDescent="0.2">
      <c r="B146" s="56" t="s">
        <v>202</v>
      </c>
      <c r="C146" s="55">
        <v>0.12</v>
      </c>
      <c r="D146" s="55">
        <v>0.15</v>
      </c>
      <c r="E146" s="56" t="s">
        <v>74</v>
      </c>
      <c r="F146" s="78">
        <v>0.05</v>
      </c>
    </row>
    <row r="147" spans="2:6" x14ac:dyDescent="0.2">
      <c r="B147" s="56" t="s">
        <v>203</v>
      </c>
      <c r="C147" s="55">
        <v>0.12</v>
      </c>
      <c r="D147" s="55">
        <v>0.15</v>
      </c>
      <c r="E147" s="56" t="s">
        <v>74</v>
      </c>
      <c r="F147" s="78">
        <v>0.05</v>
      </c>
    </row>
    <row r="148" spans="2:6" x14ac:dyDescent="0.2">
      <c r="B148" s="22" t="s">
        <v>212</v>
      </c>
      <c r="C148" s="55">
        <v>0.24</v>
      </c>
      <c r="D148" s="55">
        <v>0.24</v>
      </c>
      <c r="E148" s="22" t="s">
        <v>46</v>
      </c>
      <c r="F148" s="78"/>
    </row>
    <row r="149" spans="2:6" x14ac:dyDescent="0.2">
      <c r="B149" s="56" t="s">
        <v>211</v>
      </c>
      <c r="C149" s="55">
        <v>0.24</v>
      </c>
      <c r="D149" s="55">
        <v>0.24</v>
      </c>
      <c r="E149" s="56" t="s">
        <v>46</v>
      </c>
      <c r="F149" s="78"/>
    </row>
    <row r="150" spans="2:6" x14ac:dyDescent="0.2">
      <c r="B150" s="22" t="s">
        <v>213</v>
      </c>
      <c r="C150" s="55">
        <v>0.24</v>
      </c>
      <c r="D150" s="55">
        <v>0.24</v>
      </c>
      <c r="E150" s="22" t="s">
        <v>46</v>
      </c>
      <c r="F150" s="78"/>
    </row>
    <row r="151" spans="2:6" x14ac:dyDescent="0.2">
      <c r="F151" s="78"/>
    </row>
    <row r="152" spans="2:6" x14ac:dyDescent="0.2">
      <c r="F152" s="78"/>
    </row>
    <row r="153" spans="2:6" x14ac:dyDescent="0.2">
      <c r="F153" s="78"/>
    </row>
    <row r="154" spans="2:6" x14ac:dyDescent="0.2">
      <c r="B154" s="22" t="s">
        <v>209</v>
      </c>
      <c r="C154" s="55">
        <v>1</v>
      </c>
      <c r="D154" s="55">
        <v>1</v>
      </c>
      <c r="E154" s="22" t="s">
        <v>210</v>
      </c>
      <c r="F154" s="78"/>
    </row>
    <row r="155" spans="2:6" x14ac:dyDescent="0.2">
      <c r="F155" s="78"/>
    </row>
    <row r="156" spans="2:6" x14ac:dyDescent="0.2">
      <c r="F156" s="78"/>
    </row>
    <row r="157" spans="2:6" x14ac:dyDescent="0.2">
      <c r="F157" s="78"/>
    </row>
    <row r="158" spans="2:6" x14ac:dyDescent="0.2">
      <c r="F158" s="78"/>
    </row>
    <row r="159" spans="2:6" x14ac:dyDescent="0.2">
      <c r="F159" s="78"/>
    </row>
    <row r="160" spans="2:6" x14ac:dyDescent="0.2">
      <c r="F160" s="78"/>
    </row>
    <row r="161" spans="6:6" x14ac:dyDescent="0.2">
      <c r="F161" s="78"/>
    </row>
    <row r="162" spans="6:6" x14ac:dyDescent="0.2">
      <c r="F162" s="78"/>
    </row>
    <row r="163" spans="6:6" x14ac:dyDescent="0.2">
      <c r="F163" s="78"/>
    </row>
    <row r="164" spans="6:6" x14ac:dyDescent="0.2">
      <c r="F164" s="78"/>
    </row>
    <row r="165" spans="6:6" x14ac:dyDescent="0.2">
      <c r="F165" s="78"/>
    </row>
    <row r="166" spans="6:6" x14ac:dyDescent="0.2">
      <c r="F166" s="78"/>
    </row>
    <row r="167" spans="6:6" x14ac:dyDescent="0.2">
      <c r="F167" s="78"/>
    </row>
    <row r="168" spans="6:6" x14ac:dyDescent="0.2">
      <c r="F168" s="78"/>
    </row>
    <row r="169" spans="6:6" x14ac:dyDescent="0.2">
      <c r="F169" s="78"/>
    </row>
    <row r="170" spans="6:6" x14ac:dyDescent="0.2">
      <c r="F170" s="78"/>
    </row>
    <row r="171" spans="6:6" x14ac:dyDescent="0.2">
      <c r="F171" s="78"/>
    </row>
    <row r="172" spans="6:6" x14ac:dyDescent="0.2">
      <c r="F172" s="78"/>
    </row>
    <row r="173" spans="6:6" x14ac:dyDescent="0.2">
      <c r="F173" s="78"/>
    </row>
    <row r="174" spans="6:6" x14ac:dyDescent="0.2">
      <c r="F174" s="78"/>
    </row>
    <row r="175" spans="6:6" x14ac:dyDescent="0.2">
      <c r="F175" s="78"/>
    </row>
    <row r="176" spans="6:6" x14ac:dyDescent="0.2">
      <c r="F176" s="78"/>
    </row>
    <row r="177" spans="6:6" x14ac:dyDescent="0.2">
      <c r="F177" s="78"/>
    </row>
    <row r="178" spans="6:6" x14ac:dyDescent="0.2">
      <c r="F178" s="78"/>
    </row>
    <row r="179" spans="6:6" x14ac:dyDescent="0.2">
      <c r="F179" s="78"/>
    </row>
    <row r="180" spans="6:6" x14ac:dyDescent="0.2">
      <c r="F180" s="78"/>
    </row>
    <row r="181" spans="6:6" x14ac:dyDescent="0.2">
      <c r="F181" s="78"/>
    </row>
    <row r="182" spans="6:6" x14ac:dyDescent="0.2">
      <c r="F182" s="78"/>
    </row>
    <row r="183" spans="6:6" x14ac:dyDescent="0.2">
      <c r="F183" s="78"/>
    </row>
    <row r="184" spans="6:6" x14ac:dyDescent="0.2">
      <c r="F184" s="78"/>
    </row>
    <row r="185" spans="6:6" x14ac:dyDescent="0.2">
      <c r="F185" s="78"/>
    </row>
    <row r="186" spans="6:6" x14ac:dyDescent="0.2">
      <c r="F186" s="78"/>
    </row>
    <row r="187" spans="6:6" x14ac:dyDescent="0.2">
      <c r="F187" s="78"/>
    </row>
    <row r="188" spans="6:6" x14ac:dyDescent="0.2">
      <c r="F188" s="78"/>
    </row>
    <row r="189" spans="6:6" x14ac:dyDescent="0.2">
      <c r="F189" s="78"/>
    </row>
    <row r="190" spans="6:6" x14ac:dyDescent="0.2">
      <c r="F190" s="78"/>
    </row>
    <row r="191" spans="6:6" x14ac:dyDescent="0.2">
      <c r="F191" s="78"/>
    </row>
    <row r="192" spans="6:6" x14ac:dyDescent="0.2">
      <c r="F192" s="78"/>
    </row>
    <row r="193" spans="6:6" x14ac:dyDescent="0.2">
      <c r="F193" s="78"/>
    </row>
    <row r="194" spans="6:6" x14ac:dyDescent="0.2">
      <c r="F194" s="78"/>
    </row>
    <row r="195" spans="6:6" x14ac:dyDescent="0.2">
      <c r="F195" s="78"/>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9" t="s">
        <v>31</v>
      </c>
      <c r="W4" s="49"/>
      <c r="X4" s="49" t="s">
        <v>256</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PSA</v>
      </c>
      <c r="AA6" s="49" t="s">
        <v>241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PSA</v>
      </c>
      <c r="AA7" t="s">
        <v>237</v>
      </c>
      <c r="AB7" t="s">
        <v>227</v>
      </c>
      <c r="AC7" t="s">
        <v>228</v>
      </c>
      <c r="AD7" t="s">
        <v>229</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Test</v>
      </c>
      <c r="AA8" t="s">
        <v>230</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AA9" t="s">
        <v>62</v>
      </c>
      <c r="AB9" t="s">
        <v>230</v>
      </c>
      <c r="AC9" t="s">
        <v>230</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46</v>
      </c>
      <c r="AB10" t="s">
        <v>230</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231</v>
      </c>
      <c r="AB11" t="s">
        <v>230</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247</v>
      </c>
      <c r="W12" s="49"/>
      <c r="AA12" t="s">
        <v>161</v>
      </c>
      <c r="AB12" t="s">
        <v>230</v>
      </c>
      <c r="AC12" t="s">
        <v>231</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248</v>
      </c>
      <c r="AA13" t="s">
        <v>232</v>
      </c>
      <c r="AB13" t="s">
        <v>230</v>
      </c>
      <c r="AC13" t="s">
        <v>161</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250</v>
      </c>
      <c r="AA14" t="s">
        <v>233</v>
      </c>
      <c r="AB14" t="s">
        <v>230</v>
      </c>
      <c r="AC14" t="s">
        <v>232</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207</v>
      </c>
      <c r="Q15" s="49" t="s">
        <v>39</v>
      </c>
      <c r="S15" s="49" t="s">
        <v>251</v>
      </c>
      <c r="AA15" t="s">
        <v>234</v>
      </c>
      <c r="AB15" t="s">
        <v>230</v>
      </c>
      <c r="AC15" t="s">
        <v>233</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207</v>
      </c>
      <c r="Q16" s="49" t="s">
        <v>41</v>
      </c>
      <c r="AA16" t="s">
        <v>235</v>
      </c>
      <c r="AB16" t="s">
        <v>230</v>
      </c>
      <c r="AC16" t="s">
        <v>234</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AA17" t="s">
        <v>98</v>
      </c>
      <c r="AB17" t="s">
        <v>230</v>
      </c>
      <c r="AC17" t="s">
        <v>235</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236</v>
      </c>
      <c r="AB18" t="s">
        <v>230</v>
      </c>
      <c r="AC18" t="s">
        <v>98</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230</v>
      </c>
      <c r="AC19" t="s">
        <v>236</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230</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231</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161</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5" t="s">
        <v>45</v>
      </c>
      <c r="R27" s="66"/>
      <c r="S27" s="66"/>
      <c r="T27" s="66"/>
      <c r="U27" s="66"/>
      <c r="V27" s="66"/>
      <c r="W27" s="66"/>
      <c r="AB27" s="49" t="s">
        <v>62</v>
      </c>
      <c r="AC27" t="s">
        <v>232</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6" t="s">
        <v>208</v>
      </c>
      <c r="R28" s="216"/>
      <c r="S28" s="216"/>
      <c r="T28" s="216"/>
      <c r="U28" s="216"/>
      <c r="V28" s="66"/>
      <c r="W28" s="66"/>
      <c r="AB28" t="s">
        <v>62</v>
      </c>
      <c r="AC28" t="s">
        <v>233</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6"/>
      <c r="R29" s="216"/>
      <c r="S29" s="216"/>
      <c r="T29" s="216"/>
      <c r="U29" s="216"/>
      <c r="V29" s="66"/>
      <c r="W29" s="66"/>
      <c r="AB29" t="s">
        <v>62</v>
      </c>
      <c r="AC29" t="s">
        <v>234</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6"/>
      <c r="R30" s="216"/>
      <c r="S30" s="216"/>
      <c r="T30" s="216"/>
      <c r="U30" s="216"/>
      <c r="V30" s="66"/>
      <c r="W30" s="66"/>
      <c r="AB30" t="s">
        <v>62</v>
      </c>
      <c r="AC30" t="s">
        <v>235</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6"/>
      <c r="R31" s="216"/>
      <c r="S31" s="216"/>
      <c r="T31" s="216"/>
      <c r="U31" s="216"/>
      <c r="V31" s="66"/>
      <c r="W31" s="66"/>
      <c r="AB31" t="s">
        <v>62</v>
      </c>
      <c r="AC31" t="s">
        <v>98</v>
      </c>
      <c r="AD31">
        <v>1000000</v>
      </c>
    </row>
    <row r="32" spans="3:30" ht="13.5" thickBot="1" x14ac:dyDescent="0.25">
      <c r="Q32" s="216"/>
      <c r="R32" s="216"/>
      <c r="S32" s="216"/>
      <c r="T32" s="216"/>
      <c r="U32" s="216"/>
      <c r="V32" s="66"/>
      <c r="W32" s="66"/>
      <c r="AB32" t="s">
        <v>62</v>
      </c>
      <c r="AC32" t="s">
        <v>236</v>
      </c>
      <c r="AD32">
        <v>1000000000</v>
      </c>
    </row>
    <row r="33" spans="3:30" x14ac:dyDescent="0.2">
      <c r="C33" s="1"/>
      <c r="D33" s="2" t="s">
        <v>11</v>
      </c>
      <c r="E33" s="2" t="s">
        <v>20</v>
      </c>
      <c r="F33" s="13" t="s">
        <v>12</v>
      </c>
      <c r="G33" s="13" t="s">
        <v>13</v>
      </c>
      <c r="H33" s="13" t="s">
        <v>14</v>
      </c>
      <c r="I33" s="13" t="s">
        <v>15</v>
      </c>
      <c r="J33" s="13" t="s">
        <v>16</v>
      </c>
      <c r="K33" s="13" t="s">
        <v>17</v>
      </c>
      <c r="L33" s="14" t="s">
        <v>18</v>
      </c>
      <c r="Q33" s="216"/>
      <c r="R33" s="216"/>
      <c r="S33" s="216"/>
      <c r="T33" s="216"/>
      <c r="U33" s="216"/>
      <c r="V33" s="66"/>
      <c r="W33" s="66"/>
    </row>
    <row r="34" spans="3:30" x14ac:dyDescent="0.2">
      <c r="C34" s="4"/>
      <c r="L34" s="7"/>
      <c r="Q34" s="216"/>
      <c r="R34" s="216"/>
      <c r="S34" s="216"/>
      <c r="T34" s="216"/>
      <c r="U34" s="216"/>
      <c r="V34" s="66"/>
      <c r="W34" s="66"/>
      <c r="AB34" t="s">
        <v>46</v>
      </c>
      <c r="AC34" t="s">
        <v>230</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6"/>
      <c r="R35" s="216"/>
      <c r="S35" s="216"/>
      <c r="T35" s="216"/>
      <c r="U35" s="216"/>
      <c r="V35" s="66"/>
      <c r="W35" s="66"/>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231</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252</v>
      </c>
      <c r="AB38" t="s">
        <v>46</v>
      </c>
      <c r="AC38" t="s">
        <v>161</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253</v>
      </c>
      <c r="AB39" t="s">
        <v>46</v>
      </c>
      <c r="AC39" t="s">
        <v>232</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254</v>
      </c>
      <c r="AB40" t="s">
        <v>46</v>
      </c>
      <c r="AC40" t="s">
        <v>233</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207</v>
      </c>
      <c r="Q41" s="49" t="s">
        <v>255</v>
      </c>
      <c r="AB41" t="s">
        <v>46</v>
      </c>
      <c r="AC41" t="s">
        <v>234</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207</v>
      </c>
      <c r="AB42" t="s">
        <v>46</v>
      </c>
      <c r="AC42" t="s">
        <v>235</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261</v>
      </c>
      <c r="AB43" t="s">
        <v>46</v>
      </c>
      <c r="AC43" t="s">
        <v>98</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260</v>
      </c>
      <c r="AB44" t="s">
        <v>46</v>
      </c>
      <c r="AC44" t="s">
        <v>236</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231</v>
      </c>
      <c r="AC46" t="s">
        <v>230</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231</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231</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231</v>
      </c>
      <c r="AC49" t="s">
        <v>231</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231</v>
      </c>
      <c r="AC50" t="s">
        <v>161</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231</v>
      </c>
      <c r="AC51" t="s">
        <v>232</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231</v>
      </c>
      <c r="AC52" t="s">
        <v>233</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231</v>
      </c>
      <c r="AC53" t="s">
        <v>234</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231</v>
      </c>
      <c r="AC54" t="s">
        <v>235</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231</v>
      </c>
      <c r="AC55" t="s">
        <v>98</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231</v>
      </c>
      <c r="AC56" t="s">
        <v>236</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161</v>
      </c>
      <c r="AC58" t="s">
        <v>230</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161</v>
      </c>
      <c r="AC59" t="s">
        <v>62</v>
      </c>
      <c r="AD59">
        <v>1.0000000000000001E-9</v>
      </c>
    </row>
    <row r="60" spans="3:30" ht="13.5" thickBot="1" x14ac:dyDescent="0.25">
      <c r="AB60" t="s">
        <v>161</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161</v>
      </c>
      <c r="AC61" t="s">
        <v>231</v>
      </c>
      <c r="AD61">
        <v>1E-3</v>
      </c>
    </row>
    <row r="62" spans="3:30" x14ac:dyDescent="0.2">
      <c r="L62" s="7"/>
      <c r="AB62" t="s">
        <v>161</v>
      </c>
      <c r="AC62" t="s">
        <v>161</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161</v>
      </c>
      <c r="AC63" t="s">
        <v>232</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161</v>
      </c>
      <c r="AC64" t="s">
        <v>233</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161</v>
      </c>
      <c r="AC65" t="s">
        <v>234</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161</v>
      </c>
      <c r="AC66" t="s">
        <v>235</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161</v>
      </c>
      <c r="AC67" t="s">
        <v>98</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161</v>
      </c>
      <c r="AC68" t="s">
        <v>236</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232</v>
      </c>
      <c r="AC70" t="s">
        <v>230</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232</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232</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232</v>
      </c>
      <c r="AC73" t="s">
        <v>231</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206</v>
      </c>
      <c r="AB74" t="s">
        <v>232</v>
      </c>
      <c r="AC74" t="s">
        <v>161</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206</v>
      </c>
      <c r="AB75" t="s">
        <v>232</v>
      </c>
      <c r="AC75" t="s">
        <v>232</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232</v>
      </c>
      <c r="AC76" t="s">
        <v>233</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232</v>
      </c>
      <c r="AC77" t="s">
        <v>234</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232</v>
      </c>
      <c r="AC78" t="s">
        <v>235</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232</v>
      </c>
      <c r="AC79" t="s">
        <v>98</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232</v>
      </c>
      <c r="AC80" t="s">
        <v>236</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233</v>
      </c>
      <c r="AC82" t="s">
        <v>230</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233</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233</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233</v>
      </c>
      <c r="AC85" t="s">
        <v>231</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233</v>
      </c>
      <c r="AC86" t="s">
        <v>161</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233</v>
      </c>
      <c r="AC87" t="s">
        <v>232</v>
      </c>
      <c r="AD87">
        <v>1000000000000000</v>
      </c>
    </row>
    <row r="88" spans="4:30" x14ac:dyDescent="0.2">
      <c r="D88" s="2"/>
      <c r="E88" s="2"/>
      <c r="F88" s="2"/>
      <c r="G88" s="2"/>
      <c r="H88" s="2"/>
      <c r="I88" s="2"/>
      <c r="J88" s="2"/>
      <c r="K88" s="2"/>
      <c r="L88" s="3"/>
      <c r="AB88" t="s">
        <v>233</v>
      </c>
      <c r="AC88" t="s">
        <v>233</v>
      </c>
      <c r="AD88">
        <v>1</v>
      </c>
    </row>
    <row r="89" spans="4:30" x14ac:dyDescent="0.2">
      <c r="D89" t="s">
        <v>11</v>
      </c>
      <c r="E89" t="s">
        <v>19</v>
      </c>
      <c r="F89" s="5" t="s">
        <v>12</v>
      </c>
      <c r="G89" s="5" t="s">
        <v>13</v>
      </c>
      <c r="H89" s="5" t="s">
        <v>14</v>
      </c>
      <c r="I89" s="5" t="s">
        <v>15</v>
      </c>
      <c r="J89" s="5" t="s">
        <v>16</v>
      </c>
      <c r="K89" s="5" t="s">
        <v>17</v>
      </c>
      <c r="L89" s="6" t="s">
        <v>18</v>
      </c>
      <c r="AB89" t="s">
        <v>233</v>
      </c>
      <c r="AC89" t="s">
        <v>234</v>
      </c>
      <c r="AD89">
        <v>1000</v>
      </c>
    </row>
    <row r="90" spans="4:30" x14ac:dyDescent="0.2">
      <c r="L90" s="7"/>
      <c r="AB90" t="s">
        <v>233</v>
      </c>
      <c r="AC90" t="s">
        <v>235</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233</v>
      </c>
      <c r="AC91" t="s">
        <v>98</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233</v>
      </c>
      <c r="AC92" t="s">
        <v>236</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234</v>
      </c>
      <c r="AC94" t="s">
        <v>230</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234</v>
      </c>
      <c r="AC95" t="s">
        <v>62</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234</v>
      </c>
      <c r="AC96" t="s">
        <v>46</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234</v>
      </c>
      <c r="AC97" t="s">
        <v>231</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234</v>
      </c>
      <c r="AC98" t="s">
        <v>161</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234</v>
      </c>
      <c r="AC99" t="s">
        <v>232</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234</v>
      </c>
      <c r="AC100" t="s">
        <v>233</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24</v>
      </c>
      <c r="AB101" t="s">
        <v>234</v>
      </c>
      <c r="AC101" t="s">
        <v>234</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207</v>
      </c>
      <c r="AB102" t="s">
        <v>234</v>
      </c>
      <c r="AC102" t="s">
        <v>235</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206</v>
      </c>
      <c r="AB103" t="s">
        <v>234</v>
      </c>
      <c r="AC103" t="s">
        <v>98</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234</v>
      </c>
      <c r="AC104" t="s">
        <v>236</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235</v>
      </c>
      <c r="AC106" t="s">
        <v>230</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235</v>
      </c>
      <c r="AC107" t="s">
        <v>62</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235</v>
      </c>
      <c r="AC108" t="s">
        <v>46</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235</v>
      </c>
      <c r="AC109" t="s">
        <v>231</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235</v>
      </c>
      <c r="AC110" t="s">
        <v>161</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235</v>
      </c>
      <c r="AC111" t="s">
        <v>232</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235</v>
      </c>
      <c r="AC112" t="s">
        <v>233</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235</v>
      </c>
      <c r="AC113" t="s">
        <v>234</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235</v>
      </c>
      <c r="AC114" t="s">
        <v>235</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235</v>
      </c>
      <c r="AC115" t="s">
        <v>98</v>
      </c>
      <c r="AD115">
        <v>1000</v>
      </c>
    </row>
    <row r="116" spans="4:30" ht="13.5" thickBot="1" x14ac:dyDescent="0.25">
      <c r="AB116" t="s">
        <v>235</v>
      </c>
      <c r="AC116" t="s">
        <v>236</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207</v>
      </c>
      <c r="AB118" t="s">
        <v>98</v>
      </c>
      <c r="AC118" t="s">
        <v>230</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207</v>
      </c>
      <c r="AB119" t="s">
        <v>98</v>
      </c>
      <c r="AC119" t="s">
        <v>62</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98</v>
      </c>
      <c r="AC120" t="s">
        <v>46</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98</v>
      </c>
      <c r="AC121" t="s">
        <v>231</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98</v>
      </c>
      <c r="AC122" t="s">
        <v>161</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98</v>
      </c>
      <c r="AC123" t="s">
        <v>232</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98</v>
      </c>
      <c r="AC124" t="s">
        <v>233</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98</v>
      </c>
      <c r="AC125" t="s">
        <v>234</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98</v>
      </c>
      <c r="AC126" t="s">
        <v>235</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98</v>
      </c>
      <c r="AC127" t="s">
        <v>98</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98</v>
      </c>
      <c r="AC128" t="s">
        <v>236</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236</v>
      </c>
      <c r="AC130" t="s">
        <v>230</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236</v>
      </c>
      <c r="AC131" t="s">
        <v>62</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236</v>
      </c>
      <c r="AC132" t="s">
        <v>46</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236</v>
      </c>
      <c r="AC133" t="s">
        <v>231</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236</v>
      </c>
      <c r="AC134" t="s">
        <v>161</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236</v>
      </c>
      <c r="AC135" t="s">
        <v>232</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236</v>
      </c>
      <c r="AC136" t="s">
        <v>233</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236</v>
      </c>
      <c r="AC137" t="s">
        <v>234</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236</v>
      </c>
      <c r="AC138" t="s">
        <v>235</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236</v>
      </c>
      <c r="AC139" t="s">
        <v>98</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236</v>
      </c>
      <c r="AC140" t="s">
        <v>236</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207</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207</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207</v>
      </c>
    </row>
    <row r="174" spans="4:14" x14ac:dyDescent="0.2">
      <c r="L174" s="7"/>
      <c r="N174" t="s">
        <v>207</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207</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207</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207</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207</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207</v>
      </c>
    </row>
    <row r="258" spans="4:14" x14ac:dyDescent="0.2">
      <c r="L258" s="7"/>
      <c r="N258" t="s">
        <v>207</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207</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207</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207</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207</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207</v>
      </c>
    </row>
    <row r="342" spans="4:14" x14ac:dyDescent="0.2">
      <c r="L342" s="7"/>
      <c r="N342" t="s">
        <v>207</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207</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207</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207</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207</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207</v>
      </c>
    </row>
    <row r="426" spans="4:14" x14ac:dyDescent="0.2">
      <c r="L426" s="7"/>
      <c r="N426" t="s">
        <v>207</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207</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207</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207</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207</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207</v>
      </c>
    </row>
    <row r="510" spans="4:14" x14ac:dyDescent="0.2">
      <c r="L510" s="7"/>
      <c r="N510" t="s">
        <v>207</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207</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207</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207</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207</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207</v>
      </c>
    </row>
    <row r="594" spans="4:14" x14ac:dyDescent="0.2">
      <c r="L594" s="7"/>
      <c r="N594" t="s">
        <v>207</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207</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207</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207</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207</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207</v>
      </c>
    </row>
    <row r="678" spans="4:14" x14ac:dyDescent="0.2">
      <c r="L678" s="7"/>
      <c r="N678" t="s">
        <v>207</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207</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207</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207</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207</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207</v>
      </c>
    </row>
    <row r="762" spans="4:14" x14ac:dyDescent="0.2">
      <c r="L762" s="7"/>
      <c r="N762" t="s">
        <v>207</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207</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207</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207</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207</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Gaby Hauri</cp:lastModifiedBy>
  <cp:lastPrinted>2024-07-19T07:18:45Z</cp:lastPrinted>
  <dcterms:created xsi:type="dcterms:W3CDTF">2005-09-09T12:29:27Z</dcterms:created>
  <dcterms:modified xsi:type="dcterms:W3CDTF">2024-07-19T07:21:00Z</dcterms:modified>
</cp:coreProperties>
</file>